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defaultThemeVersion="124226"/>
  <mc:AlternateContent xmlns:mc="http://schemas.openxmlformats.org/markup-compatibility/2006">
    <mc:Choice Requires="x15">
      <x15ac:absPath xmlns:x15ac="http://schemas.microsoft.com/office/spreadsheetml/2010/11/ac" url="S:\AirNoise\Noise Manuals\2016 Manual\FINAL\"/>
    </mc:Choice>
  </mc:AlternateContent>
  <xr:revisionPtr revIDLastSave="0" documentId="13_ncr:1_{F71B0B0E-F450-43D3-A771-DCBBAF4A54F6}" xr6:coauthVersionLast="45" xr6:coauthVersionMax="45" xr10:uidLastSave="{00000000-0000-0000-0000-000000000000}"/>
  <bookViews>
    <workbookView xWindow="-120" yWindow="-120" windowWidth="29040" windowHeight="15840" tabRatio="898" xr2:uid="{00000000-000D-0000-FFFF-FFFF00000000}"/>
  </bookViews>
  <sheets>
    <sheet name="M1. APT EXT USE AREAS" sheetId="12" r:id="rId1"/>
    <sheet name="M2. PARK or REC AREA" sheetId="13" r:id="rId2"/>
    <sheet name="M3. TRAIL" sheetId="16" r:id="rId3"/>
    <sheet name="M4. DAY CARE (Ext &amp; Int)" sheetId="14" r:id="rId4"/>
    <sheet name="M5. SCHOOL BLDG (Int)" sheetId="17" r:id="rId5"/>
    <sheet name="M6. MOTEL" sheetId="23" r:id="rId6"/>
  </sheets>
  <definedNames>
    <definedName name="_xlnm.Print_Area" localSheetId="0">'M1. APT EXT USE AREAS'!$A$1:$D$23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23" l="1"/>
  <c r="C21" i="17"/>
  <c r="C19" i="17"/>
  <c r="C13" i="14"/>
  <c r="C17" i="16"/>
  <c r="C18" i="13"/>
  <c r="C13" i="12"/>
  <c r="C15" i="12" s="1"/>
  <c r="C12" i="23" l="1"/>
  <c r="C15" i="23"/>
  <c r="C5" i="23"/>
  <c r="C6" i="23" s="1"/>
  <c r="C18" i="23"/>
  <c r="C28" i="23"/>
  <c r="C12" i="14"/>
  <c r="C5" i="14"/>
  <c r="C6" i="14" s="1"/>
  <c r="C20" i="14"/>
  <c r="C21" i="14"/>
  <c r="C24" i="14"/>
  <c r="C10" i="13"/>
  <c r="C13" i="13"/>
  <c r="C5" i="13"/>
  <c r="C6" i="13"/>
  <c r="C10" i="17"/>
  <c r="C14" i="17"/>
  <c r="C5" i="17"/>
  <c r="C6" i="17"/>
  <c r="C18" i="17"/>
  <c r="C12" i="12"/>
  <c r="C5" i="12"/>
  <c r="C6" i="12" s="1"/>
  <c r="C11" i="16"/>
  <c r="C12" i="16" s="1"/>
  <c r="C16" i="16" s="1"/>
  <c r="C5" i="16"/>
  <c r="C6" i="16" s="1"/>
  <c r="C19" i="16" l="1"/>
  <c r="C15" i="17"/>
  <c r="C17" i="13"/>
  <c r="C21" i="13" s="1"/>
  <c r="C16" i="12"/>
  <c r="C21" i="12" s="1"/>
  <c r="C29" i="23"/>
  <c r="C30" i="23" s="1"/>
  <c r="C25" i="14"/>
  <c r="C20" i="13" l="1"/>
  <c r="C22" i="17"/>
  <c r="C22" i="23"/>
  <c r="C31" i="23" s="1"/>
  <c r="C21" i="23"/>
  <c r="C26" i="14"/>
  <c r="C20" i="16"/>
  <c r="C21" i="16"/>
</calcChain>
</file>

<file path=xl/sharedStrings.xml><?xml version="1.0" encoding="utf-8"?>
<sst xmlns="http://schemas.openxmlformats.org/spreadsheetml/2006/main" count="293" uniqueCount="152">
  <si>
    <t>For an Average Single Family Residential Unit in North Carolina</t>
  </si>
  <si>
    <t>For the School Being Evaluated</t>
  </si>
  <si>
    <t>A</t>
  </si>
  <si>
    <t>B</t>
  </si>
  <si>
    <t>C</t>
  </si>
  <si>
    <t>D</t>
  </si>
  <si>
    <t>E</t>
  </si>
  <si>
    <t>F</t>
  </si>
  <si>
    <t>G</t>
  </si>
  <si>
    <t>H</t>
  </si>
  <si>
    <t>I</t>
  </si>
  <si>
    <t>J</t>
  </si>
  <si>
    <t>K</t>
  </si>
  <si>
    <t>L</t>
  </si>
  <si>
    <t>M</t>
  </si>
  <si>
    <t>N</t>
  </si>
  <si>
    <t>O</t>
  </si>
  <si>
    <t>Line</t>
  </si>
  <si>
    <t>KEY:</t>
  </si>
  <si>
    <t>Input Values</t>
  </si>
  <si>
    <t>Calculated Values in Bold Text</t>
  </si>
  <si>
    <t>People per Residence</t>
  </si>
  <si>
    <t>Hours Available for Use per Year</t>
  </si>
  <si>
    <t>Person-hours per Year Available for Use = A x B</t>
  </si>
  <si>
    <t>Operational Days per Week</t>
  </si>
  <si>
    <t>Operational Weeks per Year</t>
  </si>
  <si>
    <t>Day Care Facility (Activity Category C)</t>
  </si>
  <si>
    <t>Average Number of Visitors per Day</t>
  </si>
  <si>
    <t>Instructional Days per Week</t>
  </si>
  <si>
    <t>Instructional Weeks per Year</t>
  </si>
  <si>
    <t>P</t>
  </si>
  <si>
    <t>Q</t>
  </si>
  <si>
    <t>R</t>
  </si>
  <si>
    <t>S</t>
  </si>
  <si>
    <t>For the Park Area Being Evaluated</t>
  </si>
  <si>
    <t>Trail (Activity Category C)</t>
  </si>
  <si>
    <t>For the Trail Area Being Evaluated</t>
  </si>
  <si>
    <t>Hours that Trail is Available for Use per Day</t>
  </si>
  <si>
    <t>Days per Week that Trail is Available for Use</t>
  </si>
  <si>
    <t>Weeks per Year that Trail is Availble for Use</t>
  </si>
  <si>
    <t>CASE:</t>
  </si>
  <si>
    <t>Percent of Building Use Areas Impacted by Project</t>
  </si>
  <si>
    <t>Percent of Building Use Areas Benefited by Project Abatement</t>
  </si>
  <si>
    <t>T</t>
  </si>
  <si>
    <t>U</t>
  </si>
  <si>
    <t>V</t>
  </si>
  <si>
    <t>W</t>
  </si>
  <si>
    <t>School Interior (Activity Category D)</t>
  </si>
  <si>
    <t>X</t>
  </si>
  <si>
    <t>Days per Week Open</t>
  </si>
  <si>
    <t>Weeks per Year Open</t>
  </si>
  <si>
    <t>Hours/day that Each Person Uses Playground</t>
  </si>
  <si>
    <t>Y</t>
  </si>
  <si>
    <t xml:space="preserve">NOTE: </t>
  </si>
  <si>
    <t>For the Apartment Pool Area</t>
  </si>
  <si>
    <t>Days per Month Available for Use</t>
  </si>
  <si>
    <t>Months per Year Available for Use</t>
  </si>
  <si>
    <t>Number of Impacted Units</t>
  </si>
  <si>
    <t>Number of Benefited Units</t>
  </si>
  <si>
    <t xml:space="preserve">For the Apartment Complex Residential Units, Each Apartment Unit Gets Analyzed as One Receptor </t>
  </si>
  <si>
    <t>Number of Apartment Units</t>
  </si>
  <si>
    <t>Number of Motel  Rooms</t>
  </si>
  <si>
    <t>Average Number of People per Room</t>
  </si>
  <si>
    <t>Occupany Rate (percent)</t>
  </si>
  <si>
    <t>Percent of Occupants Using Outside Facilities</t>
  </si>
  <si>
    <t>For the Exterior Area of Motel Being Evaluated</t>
  </si>
  <si>
    <t>Percent of Outside Area Impacted by Project</t>
  </si>
  <si>
    <t>Percent of Outside Area Benefited by Project Abatement</t>
  </si>
  <si>
    <t>Equivalent Receptor Value Assigned to Each Receiver = O/P</t>
  </si>
  <si>
    <t>EQUIVALENT RECEPTOR VALUE = (K/C) x N</t>
  </si>
  <si>
    <t>Percentage of Building Use Value = Maximum of L and M</t>
  </si>
  <si>
    <t>Person-hours per year of Use = H x I x J</t>
  </si>
  <si>
    <t>Motel Outside Uses (Activity Category E)</t>
  </si>
  <si>
    <t>Number of Impacted Motel Units</t>
  </si>
  <si>
    <t>Number of Benefited Motel Units</t>
  </si>
  <si>
    <t>Number of Votes Assigned to Exterior Use Area of Motel in Barrier Voting Process = O</t>
  </si>
  <si>
    <t>For the Motel Unit Balconies, Each Balcony Gets Analyzed with an Equivalent Receptor Value as Calculated Below</t>
  </si>
  <si>
    <t>Total Number of Users per Day = D x E x F x G</t>
  </si>
  <si>
    <t>Number of Days per Year Available for Use</t>
  </si>
  <si>
    <t>AA</t>
  </si>
  <si>
    <t xml:space="preserve">There are no interior noise abatement criteria for motels or hotels. </t>
  </si>
  <si>
    <t>Average Hours per Day Used by Each Visitor</t>
  </si>
  <si>
    <t>Percent of Usable Area of Park Impacted by Project Noise</t>
  </si>
  <si>
    <t xml:space="preserve"> Maximum of D and E</t>
  </si>
  <si>
    <t xml:space="preserve">Average Number of Persons per Hour Using Trail </t>
  </si>
  <si>
    <t>Length of Trail Within Impacted Area (feet)</t>
  </si>
  <si>
    <t>Length of Trail Within Benefited Area (feet)</t>
  </si>
  <si>
    <t>Hours that each Person is on the Impacted or Benefited Portion of the Trail (based on average of 2 mph) = (F/5280)/2</t>
  </si>
  <si>
    <t>Total Number of Occupants per Day = G + H</t>
  </si>
  <si>
    <t>Apartment Exterior Use Areas (Activity Category B)</t>
  </si>
  <si>
    <t>Hours Per Day Pool is Available for Use</t>
  </si>
  <si>
    <t>Months per Year Pool is Available for Use</t>
  </si>
  <si>
    <t>Days per Month Pool is Available for Use</t>
  </si>
  <si>
    <t xml:space="preserve">Person-hours per Year Available for Use = D x E x F x G </t>
  </si>
  <si>
    <t>Equivalent Receptor Unit Value for Pool Area = H/C</t>
  </si>
  <si>
    <t>Equivalent Receptor Value Assigned to Each Receiver = I/J</t>
  </si>
  <si>
    <t>Number of Votes Assigned to Pool Area in Barrier Voting Process = I</t>
  </si>
  <si>
    <t>Number of Votes Assigned to Apartment Complex in Barrier Voting Process =     L + O, not to Exceed M</t>
  </si>
  <si>
    <t xml:space="preserve">Average Hourly Occupancy for Pool Area                                             </t>
  </si>
  <si>
    <t xml:space="preserve">For most pool areas in apartment complexes, using one receptor point in TNM placed closest to the proposed highway project is sufficient. If more than one exterior receptor point was used to model large pool areas, enter the number of receptor points. </t>
  </si>
  <si>
    <t>Maximum of E and F</t>
  </si>
  <si>
    <t>Spacing of Receptors Used to Model Trail  (feet)</t>
  </si>
  <si>
    <t xml:space="preserve">The 400-unit motel has an average occupancy rate of 65 percent, with an average of 1.5 people per room. It has a popular exterior area containing a pool, a restaurant with an exterior seating area, and a large area that is available for multiple passive and recreational uses by all occupants during 10 months of the year. It is estimated that half of guests use this outdoor area for a period of one hour per day. Noise level predictions indicate that 75 percent of the exterior use area and the balconies of 15 motel units will be impacted by the project and that noise walls are predicted to provide benefits to 85 percent of the exterior use area and 20 motel unit balconies. </t>
  </si>
  <si>
    <t xml:space="preserve">If more than one exterior receptor point was used to model the outside use area, enter the number of receptor points (each outside use area gets one receptor point). </t>
  </si>
  <si>
    <t>Current Enrollment at School (students and staff)</t>
  </si>
  <si>
    <t>Total Number of Occupants per Day = Maximum of D and E</t>
  </si>
  <si>
    <t>Capacity of School (maximum occupancy, including students and staff)</t>
  </si>
  <si>
    <t>Daily Hours Used</t>
  </si>
  <si>
    <t>Instuctional Days per Year = H X I</t>
  </si>
  <si>
    <t>Person-hours per Year Available for Use = F x G x J</t>
  </si>
  <si>
    <t>Equivalent Receptor Value Assigned to Each Receptor = O/P</t>
  </si>
  <si>
    <t>Number of Votes Assigned to School Building in Barrier Voting Process = O</t>
  </si>
  <si>
    <t xml:space="preserve">A multi-story school has a current enrollment of 450 students and staff. NCDOT assumes that the number of students shall be assessed as the greater of the school's capacity or its existing enrollment. NCDOT also assumes that schools are used for 12 hours each day. A typical requirement for 180 school days per year is assumed. It is predicted that 50 percent of the school building's use areas will be impacted by noise from the project and that 30 percent of its use areas will receive benefits from a noise wall. There are no exterior use activities that occur in the immediate vicinity of the school building. </t>
  </si>
  <si>
    <t>Average Number of  Children Plus Staff per Day Using Playground</t>
  </si>
  <si>
    <t>Person-hours per Year Available for Use = D x E x F x G</t>
  </si>
  <si>
    <t>EQUIVALENT RECEPTOR VALUE = H/C</t>
  </si>
  <si>
    <t>If the evaluated noise wall is determined to be feasible and reasonable, then the appropriate Equivalent receptor value would be the Row I value. However, if the wall was determined not to be feasible and reasonable in terms of abating noise at the playground, then consideration of Daycare interior noise levels would be required.Calculation of the Equivalent Receptor values for interior Daycare uses would be perfomed as follows.</t>
  </si>
  <si>
    <t>Average Number of  Users (Students and Staff) per Day</t>
  </si>
  <si>
    <t>Percentage of Building Use Value = Maximum of P and Q</t>
  </si>
  <si>
    <t>EQUIVALENT RECEPTOR VALUE = (O/C) x R</t>
  </si>
  <si>
    <t xml:space="preserve"> Number of Votes Assigned to Daycare Facility in Barrier Voting Process = Maximum of I and S</t>
  </si>
  <si>
    <t>Number of Park Staff</t>
  </si>
  <si>
    <t>A 50-unit apartment complex has an outdoor pool area. According to the apartment manager, the pool has an average hourly use of 20 persons. The pool is located at ground level between the apartment building and the highway and is available for use by all apartment occupants and their guests. NCDOT assumes that the pool is open 12 hours a day, 7 days a week for 5 months. All apartment units have balconies capable of seating up to 3 people. The pool area and 5 of the apartment units balconies facing the highway are predicted to have future noise levels exceeding the Activity Category B NAC. The entire pool area and 8 apartment unit balconies are predicted to receive benefits from the noise wall being considered for the project.</t>
  </si>
  <si>
    <t>Park / Recreation Area (Activity Category C)</t>
  </si>
  <si>
    <t>A park (or recreation area) is used by an average of 100 people per day. Each visitor uses the park for an average of 3 hours per day. An estimated 80 percent of the park's usable area is predicted to be impacted by noise from the highway project and 90 percent of the usable area is predicted to benefit from a proposed noise wall. NCDOT assumes parks are open 12 hours a day year round.</t>
  </si>
  <si>
    <t xml:space="preserve">A grid of receptor points at 100-foot spacing (represented by 30 points in this example) was developed to represent the impacted or benefited park usage area.  </t>
  </si>
  <si>
    <t>Percent of Usable Area of Park Benefited by Proposed Noise Wall</t>
  </si>
  <si>
    <t>Person-hours per Year Available for Use = F x I x J x K x L</t>
  </si>
  <si>
    <t>EQUIVALENT RESIDENCE VALUE = M/C</t>
  </si>
  <si>
    <t>Equivalent Residence Value Assigned to Each Grid Point = N/O</t>
  </si>
  <si>
    <t>Number of Votes Assigned to Park in Barrier Voting Process = N</t>
  </si>
  <si>
    <t>A well-used walking and jogging trail extends into and along an area adjacent to a highway improvement project. On average, 50 people per hour use the trail.  Approximately 1,000 feet of the trail lies within the area that is predicted to be impacted by a highway project and approxmately 1,500 feet of the trail is predicted to be benefited by a noise wall. NCDOT assumes the trail is available for use 12 hours per day, 7 days per week for 52 weeks per year.</t>
  </si>
  <si>
    <t>A large Day Care facility with 200 children and 10 staff. NCDOT assumes the facility operates 12 hours each day for five days a week year-round. The facility has a large exterior playground immidiately adjacent to the building on the highway side of the building that, on average, each child uses for  1.5 hours each day. The playground is predicted to be impacted by the proposed highway project and a noise wall is predicted to benefit the exterior area. Approximately 50 percent of the classrooms have openable windows that face the highway and are predicted to experience interior noise levels above the  Activity Category D NAC and are estimated to receive benefits from a noise wall.</t>
  </si>
  <si>
    <t>Days per Year Open = L x M</t>
  </si>
  <si>
    <t>Person-hours per Year Available for Use = J x K x N</t>
  </si>
  <si>
    <t>Often, exterior recreational activities on a school property occur at locations spacially removed from the school building. It may be appropriate to employ the process described in Table 2 to analyze these exterior recreational activities and separately analyze the school building's interior activities using the technique illustrated in this table. In essence, the building and the recreational area would be treated as separate entities, with each having its own Equivalent Receptor value and its own value assigned for voting purposes.</t>
  </si>
  <si>
    <t>*If more than one exterior receptor point was used to model the school building, enter the number of receptor points (3 points assumed here).</t>
  </si>
  <si>
    <t xml:space="preserve">*Use 100-foot grid spacing of receptor points to model the playground ( a minimum of 1 receptor point is required). </t>
  </si>
  <si>
    <t>*For the Exterior Uses at the Day Care Facility Being Evaluated</t>
  </si>
  <si>
    <t>**For the Interior Uses at the Day Care Facility Being Evaluated</t>
  </si>
  <si>
    <t>Person-hours per year of Use for All Impacted/Benefited Units = (Maximum of S and T) x E x F x U x V</t>
  </si>
  <si>
    <t xml:space="preserve">EQUIVALENT RECEPTOR VALUE FOR ALL IMPACTED/BENEFITED MOTEL UNITS = W/C </t>
  </si>
  <si>
    <t>EQUIVALENT RECEPTOR VALUE FOR EACH IMPACTED/BENEFITED MOTEL UNIT = X/ (Maximum of S and T)</t>
  </si>
  <si>
    <t>**A receptor point is located at the building façade closest to the highway. This exterior noise level is then reduced by the appropriate building reduction factor to determine if there is an interior noise impact. Where there is an interior impact, a noise wall will be considered. If no interior areas of frequent human use are present in the building, further noise analysis is not required.</t>
  </si>
  <si>
    <t>*A receptor point is located at the building façade closest to the highway. This exterior noise level is then reduced by the appropriate building reduction factor to determine if there is an interior noise impact. Where there is an interior noise impact, a noise wall will be considered.  If no interior areas of frequent human use are present in the building, further noise analysis is not required.</t>
  </si>
  <si>
    <t>Number of Hours Per Day Available for Use</t>
  </si>
  <si>
    <t>Total Number of Votes Assigned to Motel in Barrier Voting Process =  R + X</t>
  </si>
  <si>
    <t>Person-hours per Year Available for Use = D x H x I x J x K</t>
  </si>
  <si>
    <t>EQUIVALENT RESIDENCE VALUE = L/C</t>
  </si>
  <si>
    <t>Number of Receptors Used to Model Trail within Benefited Area = G/N</t>
  </si>
  <si>
    <t>Equivalent Residence Value Assigned to Each Grid Point = M/O</t>
  </si>
  <si>
    <t>Number of Votes Assigned to Trail in Barrier Voting Process =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</si>
</sst>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0.0"/>
  </numFmts>
  <fonts count="11" x14ac:knownFonts="1">
    <font>
      <sz val="11"/>
      <color rgb="FF000000"/>
      <name val="Calibri"/>
      <family val="2"/>
    </font>
    <font>
      <sz val="14"/>
      <name val="Times New Roman"/>
      <family val="1"/>
    </font>
    <font>
      <b/>
      <sz val="14"/>
      <name val="Times New Roman"/>
      <family val="1"/>
    </font>
    <font>
      <sz val="12"/>
      <name val="Times New Roman"/>
      <family val="1"/>
    </font>
    <font>
      <sz val="12"/>
      <color rgb="FF000000"/>
      <name val="Times New Roman"/>
      <family val="1"/>
    </font>
    <font>
      <b/>
      <sz val="12"/>
      <name val="Times New Roman"/>
      <family val="1"/>
    </font>
    <font>
      <b/>
      <sz val="12"/>
      <color rgb="FF000000"/>
      <name val="Times New Roman"/>
      <family val="1"/>
    </font>
    <font>
      <b/>
      <sz val="11"/>
      <color rgb="FF000000"/>
      <name val="Calibri"/>
      <family val="2"/>
    </font>
    <font>
      <i/>
      <sz val="12"/>
      <color rgb="FF000000"/>
      <name val="Times New Roman"/>
      <family val="1"/>
    </font>
    <font>
      <i/>
      <sz val="11"/>
      <color rgb="FF000000"/>
      <name val="Calibri"/>
      <family val="2"/>
    </font>
    <font>
      <sz val="11"/>
      <color rgb="FFFF0000"/>
      <name val="Calibri"/>
      <family val="2"/>
    </font>
  </fonts>
  <fills count="4">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s>
  <borders count="46">
    <border>
      <left/>
      <right/>
      <top/>
      <bottom/>
      <diagonal/>
    </border>
    <border>
      <left/>
      <right/>
      <top/>
      <bottom/>
      <diagonal/>
    </border>
    <border>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bottom/>
      <diagonal/>
    </border>
    <border>
      <left style="medium">
        <color auto="1"/>
      </left>
      <right style="medium">
        <color auto="1"/>
      </right>
      <top style="medium">
        <color auto="1"/>
      </top>
      <bottom/>
      <diagonal/>
    </border>
    <border>
      <left style="medium">
        <color auto="1"/>
      </left>
      <right style="medium">
        <color auto="1"/>
      </right>
      <top style="thin">
        <color auto="1"/>
      </top>
      <bottom/>
      <diagonal/>
    </border>
    <border>
      <left/>
      <right/>
      <top style="thin">
        <color auto="1"/>
      </top>
      <bottom style="thin">
        <color auto="1"/>
      </bottom>
      <diagonal/>
    </border>
    <border>
      <left/>
      <right/>
      <top/>
      <bottom style="medium">
        <color auto="1"/>
      </bottom>
      <diagonal/>
    </border>
    <border>
      <left/>
      <right/>
      <top style="medium">
        <color auto="1"/>
      </top>
      <bottom style="medium">
        <color auto="1"/>
      </bottom>
      <diagonal/>
    </border>
    <border>
      <left/>
      <right/>
      <top style="thin">
        <color auto="1"/>
      </top>
      <bottom/>
      <diagonal/>
    </border>
    <border>
      <left/>
      <right style="medium">
        <color auto="1"/>
      </right>
      <top style="medium">
        <color auto="1"/>
      </top>
      <bottom style="thin">
        <color auto="1"/>
      </bottom>
      <diagonal/>
    </border>
    <border>
      <left style="medium">
        <color auto="1"/>
      </left>
      <right style="medium">
        <color auto="1"/>
      </right>
      <top/>
      <bottom style="medium">
        <color auto="1"/>
      </bottom>
      <diagonal/>
    </border>
    <border>
      <left style="thin">
        <color auto="1"/>
      </left>
      <right/>
      <top style="medium">
        <color auto="1"/>
      </top>
      <bottom style="thin">
        <color auto="1"/>
      </bottom>
      <diagonal/>
    </border>
    <border>
      <left style="medium">
        <color auto="1"/>
      </left>
      <right style="medium">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style="thin">
        <color auto="1"/>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bottom style="thin">
        <color auto="1"/>
      </bottom>
      <diagonal/>
    </border>
    <border>
      <left/>
      <right/>
      <top style="medium">
        <color auto="1"/>
      </top>
      <bottom style="thin">
        <color auto="1"/>
      </bottom>
      <diagonal/>
    </border>
    <border>
      <left/>
      <right style="medium">
        <color auto="1"/>
      </right>
      <top style="thin">
        <color auto="1"/>
      </top>
      <bottom/>
      <diagonal/>
    </border>
    <border>
      <left/>
      <right/>
      <top style="thin">
        <color auto="1"/>
      </top>
      <bottom style="medium">
        <color auto="1"/>
      </bottom>
      <diagonal/>
    </border>
    <border>
      <left style="medium">
        <color auto="1"/>
      </left>
      <right/>
      <top/>
      <bottom/>
      <diagonal/>
    </border>
    <border>
      <left/>
      <right style="medium">
        <color indexed="64"/>
      </right>
      <top/>
      <bottom/>
      <diagonal/>
    </border>
  </borders>
  <cellStyleXfs count="1">
    <xf numFmtId="0" fontId="0" fillId="0" borderId="0"/>
  </cellStyleXfs>
  <cellXfs count="181">
    <xf numFmtId="0" fontId="0" fillId="0" borderId="0" xfId="0"/>
    <xf numFmtId="0" fontId="2" fillId="3" borderId="3" xfId="0" applyFont="1" applyFill="1" applyBorder="1" applyAlignment="1">
      <alignment horizontal="center" vertical="center" wrapText="1"/>
    </xf>
    <xf numFmtId="0" fontId="3" fillId="0" borderId="10" xfId="0" applyFont="1" applyBorder="1" applyAlignment="1">
      <alignment horizontal="center" vertical="center" wrapText="1"/>
    </xf>
    <xf numFmtId="1" fontId="3" fillId="2" borderId="16" xfId="0" applyNumberFormat="1" applyFont="1" applyFill="1" applyBorder="1" applyAlignment="1">
      <alignment horizontal="center" vertical="center" wrapText="1"/>
    </xf>
    <xf numFmtId="1" fontId="5" fillId="0" borderId="17" xfId="0" applyNumberFormat="1" applyFont="1" applyBorder="1" applyAlignment="1">
      <alignment horizontal="center" vertical="center" wrapText="1"/>
    </xf>
    <xf numFmtId="0" fontId="3" fillId="0" borderId="18" xfId="0" applyFont="1" applyBorder="1" applyAlignment="1">
      <alignment horizontal="center" vertical="center" wrapText="1"/>
    </xf>
    <xf numFmtId="0" fontId="5" fillId="0" borderId="19" xfId="0" applyFont="1" applyBorder="1" applyAlignment="1">
      <alignment horizontal="center" vertical="center" wrapText="1"/>
    </xf>
    <xf numFmtId="1" fontId="3" fillId="2" borderId="15" xfId="0" applyNumberFormat="1" applyFont="1" applyFill="1" applyBorder="1" applyAlignment="1">
      <alignment horizontal="center" vertical="center" wrapText="1"/>
    </xf>
    <xf numFmtId="1" fontId="5" fillId="0" borderId="16" xfId="0" applyNumberFormat="1" applyFont="1" applyFill="1" applyBorder="1" applyAlignment="1">
      <alignment horizontal="center" vertical="center" wrapText="1"/>
    </xf>
    <xf numFmtId="3" fontId="5" fillId="0" borderId="17"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0" xfId="0" applyFont="1" applyAlignment="1">
      <alignment horizontal="left" vertical="center" wrapText="1"/>
    </xf>
    <xf numFmtId="1" fontId="3" fillId="2" borderId="3"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3" xfId="0" applyFont="1" applyBorder="1" applyAlignment="1">
      <alignment horizontal="center" vertical="center" wrapText="1"/>
    </xf>
    <xf numFmtId="0" fontId="4" fillId="0" borderId="16" xfId="0" applyFont="1" applyBorder="1" applyAlignment="1">
      <alignment horizontal="center" vertical="center" wrapText="1"/>
    </xf>
    <xf numFmtId="0" fontId="0" fillId="0" borderId="20" xfId="0" applyBorder="1"/>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0" borderId="15"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3" xfId="0" applyFont="1" applyBorder="1" applyAlignment="1">
      <alignment horizontal="center" vertical="center" wrapText="1"/>
    </xf>
    <xf numFmtId="0" fontId="5" fillId="0" borderId="23" xfId="0" applyFont="1" applyBorder="1" applyAlignment="1">
      <alignment horizontal="center" vertical="center" wrapText="1"/>
    </xf>
    <xf numFmtId="0" fontId="3" fillId="0" borderId="26" xfId="0" applyFont="1" applyBorder="1" applyAlignment="1">
      <alignment horizontal="center" vertical="center" wrapText="1"/>
    </xf>
    <xf numFmtId="0" fontId="5" fillId="0" borderId="26" xfId="0" applyFont="1" applyBorder="1" applyAlignment="1">
      <alignment horizontal="center" vertical="center" wrapText="1"/>
    </xf>
    <xf numFmtId="3" fontId="1" fillId="2" borderId="15" xfId="0" applyNumberFormat="1" applyFont="1" applyFill="1" applyBorder="1" applyAlignment="1">
      <alignment horizontal="center" vertical="center" wrapText="1"/>
    </xf>
    <xf numFmtId="0" fontId="3" fillId="0" borderId="15"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4" fillId="3" borderId="3" xfId="0" applyFont="1" applyFill="1" applyBorder="1" applyAlignment="1">
      <alignment horizontal="center" vertical="center" wrapText="1"/>
    </xf>
    <xf numFmtId="3" fontId="4" fillId="3" borderId="3" xfId="0" applyNumberFormat="1" applyFont="1" applyFill="1" applyBorder="1" applyAlignment="1">
      <alignment horizontal="center" vertical="center" wrapText="1"/>
    </xf>
    <xf numFmtId="0" fontId="5" fillId="0" borderId="22" xfId="0" applyFont="1" applyFill="1" applyBorder="1" applyAlignment="1">
      <alignment horizontal="center" vertical="center" wrapText="1"/>
    </xf>
    <xf numFmtId="0" fontId="0" fillId="0" borderId="1" xfId="0" applyBorder="1"/>
    <xf numFmtId="1" fontId="5" fillId="0" borderId="22" xfId="0" applyNumberFormat="1" applyFont="1" applyBorder="1" applyAlignment="1">
      <alignment horizontal="center" vertical="center" wrapText="1"/>
    </xf>
    <xf numFmtId="3" fontId="6" fillId="3" borderId="28" xfId="0" applyNumberFormat="1" applyFont="1" applyFill="1" applyBorder="1" applyAlignment="1">
      <alignment horizontal="center" vertical="center" wrapText="1"/>
    </xf>
    <xf numFmtId="4" fontId="5" fillId="0" borderId="22"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165" fontId="2" fillId="3" borderId="21" xfId="0" applyNumberFormat="1" applyFont="1" applyFill="1" applyBorder="1" applyAlignment="1">
      <alignment horizontal="center" vertical="center" wrapText="1"/>
    </xf>
    <xf numFmtId="165" fontId="2" fillId="3" borderId="3" xfId="0" applyNumberFormat="1" applyFont="1" applyFill="1" applyBorder="1" applyAlignment="1">
      <alignment horizontal="center" vertical="center" wrapText="1"/>
    </xf>
    <xf numFmtId="3" fontId="6" fillId="0" borderId="16" xfId="0" applyNumberFormat="1" applyFont="1" applyFill="1" applyBorder="1" applyAlignment="1">
      <alignment horizontal="center" vertical="center" wrapText="1"/>
    </xf>
    <xf numFmtId="1" fontId="4" fillId="2" borderId="16"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6" fillId="0" borderId="11" xfId="0" applyFont="1" applyBorder="1" applyAlignment="1">
      <alignment horizontal="center" vertical="center" wrapText="1"/>
    </xf>
    <xf numFmtId="0" fontId="4" fillId="0" borderId="22" xfId="0" applyFont="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0" fillId="0" borderId="34" xfId="0" applyBorder="1"/>
    <xf numFmtId="0" fontId="4" fillId="0" borderId="1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6" xfId="0" applyFont="1" applyBorder="1" applyAlignment="1">
      <alignment horizontal="center" vertical="center" wrapText="1"/>
    </xf>
    <xf numFmtId="0" fontId="5" fillId="0" borderId="16" xfId="0" applyFont="1" applyBorder="1" applyAlignment="1">
      <alignment horizontal="center" vertical="center" wrapText="1"/>
    </xf>
    <xf numFmtId="3" fontId="5" fillId="0" borderId="16" xfId="0" applyNumberFormat="1" applyFont="1" applyBorder="1" applyAlignment="1">
      <alignment horizontal="center" vertical="center" wrapText="1"/>
    </xf>
    <xf numFmtId="9" fontId="3" fillId="2" borderId="16" xfId="0" applyNumberFormat="1" applyFont="1" applyFill="1" applyBorder="1" applyAlignment="1">
      <alignment horizontal="center" vertical="center" wrapText="1"/>
    </xf>
    <xf numFmtId="9" fontId="5" fillId="0" borderId="16"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3" fontId="6" fillId="3" borderId="3" xfId="0" applyNumberFormat="1" applyFont="1" applyFill="1" applyBorder="1" applyAlignment="1">
      <alignment horizontal="center" vertical="center" wrapText="1"/>
    </xf>
    <xf numFmtId="3" fontId="6" fillId="0" borderId="1" xfId="0" applyNumberFormat="1" applyFont="1" applyFill="1" applyBorder="1" applyAlignment="1">
      <alignment horizontal="center" vertical="center" wrapText="1"/>
    </xf>
    <xf numFmtId="0" fontId="4" fillId="0" borderId="20" xfId="0" applyFont="1" applyBorder="1" applyAlignment="1">
      <alignment horizontal="center" vertical="center" wrapText="1"/>
    </xf>
    <xf numFmtId="0" fontId="5" fillId="0" borderId="37" xfId="0" applyFont="1" applyBorder="1" applyAlignment="1">
      <alignment horizontal="center" vertical="center" wrapText="1"/>
    </xf>
    <xf numFmtId="0" fontId="3" fillId="0" borderId="37" xfId="0" applyFont="1" applyBorder="1" applyAlignment="1">
      <alignment horizontal="center" vertical="center" wrapText="1"/>
    </xf>
    <xf numFmtId="0" fontId="2" fillId="3" borderId="21" xfId="0" applyFont="1" applyFill="1" applyBorder="1" applyAlignment="1">
      <alignment horizontal="center" vertical="center" wrapText="1"/>
    </xf>
    <xf numFmtId="3" fontId="3" fillId="2" borderId="15" xfId="0" applyNumberFormat="1" applyFont="1" applyFill="1" applyBorder="1" applyAlignment="1">
      <alignment horizontal="center" vertical="center" wrapText="1"/>
    </xf>
    <xf numFmtId="165" fontId="3" fillId="2" borderId="16" xfId="0" applyNumberFormat="1" applyFont="1" applyFill="1" applyBorder="1" applyAlignment="1">
      <alignment horizontal="center" vertical="center" wrapText="1"/>
    </xf>
    <xf numFmtId="1" fontId="3" fillId="2" borderId="28" xfId="0" applyNumberFormat="1"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21" xfId="0" applyFont="1" applyFill="1" applyBorder="1" applyAlignment="1">
      <alignment horizontal="left" vertical="center" wrapText="1"/>
    </xf>
    <xf numFmtId="0" fontId="4" fillId="0" borderId="28" xfId="0" applyFont="1" applyBorder="1" applyAlignment="1">
      <alignment horizontal="left" vertical="center" wrapText="1"/>
    </xf>
    <xf numFmtId="0" fontId="6" fillId="0" borderId="3" xfId="0" applyFont="1" applyBorder="1" applyAlignment="1">
      <alignment horizontal="left" vertical="center" wrapText="1"/>
    </xf>
    <xf numFmtId="3" fontId="5" fillId="0" borderId="22" xfId="0" applyNumberFormat="1" applyFont="1" applyFill="1" applyBorder="1" applyAlignment="1">
      <alignment horizontal="center" vertical="center" wrapText="1"/>
    </xf>
    <xf numFmtId="3" fontId="1" fillId="2" borderId="30" xfId="0" applyNumberFormat="1" applyFont="1" applyFill="1" applyBorder="1" applyAlignment="1">
      <alignment horizontal="center" vertical="center" wrapText="1"/>
    </xf>
    <xf numFmtId="3" fontId="5" fillId="0" borderId="22" xfId="0" applyNumberFormat="1" applyFont="1" applyBorder="1" applyAlignment="1">
      <alignment horizontal="center" vertical="center" wrapText="1"/>
    </xf>
    <xf numFmtId="0" fontId="3" fillId="0" borderId="41" xfId="0" applyFont="1" applyBorder="1" applyAlignment="1">
      <alignment horizontal="center" vertical="center" wrapText="1"/>
    </xf>
    <xf numFmtId="0" fontId="4" fillId="0" borderId="30"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5" fillId="0" borderId="42" xfId="0" applyFont="1" applyBorder="1" applyAlignment="1">
      <alignment horizontal="center" vertical="center" wrapText="1"/>
    </xf>
    <xf numFmtId="9" fontId="5" fillId="0" borderId="22" xfId="0" applyNumberFormat="1" applyFont="1" applyFill="1" applyBorder="1" applyAlignment="1">
      <alignment horizontal="center" vertical="center" wrapText="1"/>
    </xf>
    <xf numFmtId="0" fontId="6" fillId="3" borderId="7" xfId="0" applyFont="1" applyFill="1" applyBorder="1" applyAlignment="1">
      <alignment horizontal="center" vertical="center" wrapText="1"/>
    </xf>
    <xf numFmtId="1" fontId="3" fillId="2" borderId="39" xfId="0" applyNumberFormat="1" applyFont="1" applyFill="1" applyBorder="1" applyAlignment="1">
      <alignment horizontal="center" vertical="center" wrapText="1"/>
    </xf>
    <xf numFmtId="0" fontId="6" fillId="0" borderId="7" xfId="0" applyFont="1" applyBorder="1" applyAlignment="1">
      <alignment horizontal="center" vertical="center" wrapText="1"/>
    </xf>
    <xf numFmtId="0" fontId="4" fillId="0" borderId="21" xfId="0" applyFont="1" applyFill="1" applyBorder="1" applyAlignment="1">
      <alignment horizontal="center" vertical="center" wrapText="1"/>
    </xf>
    <xf numFmtId="0" fontId="6" fillId="3" borderId="24" xfId="0" applyFont="1" applyFill="1" applyBorder="1" applyAlignment="1">
      <alignment horizontal="center" vertical="center" wrapText="1"/>
    </xf>
    <xf numFmtId="3" fontId="5" fillId="0" borderId="16"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5" fillId="0" borderId="8" xfId="0" applyFont="1" applyBorder="1" applyAlignment="1">
      <alignment horizontal="center" vertical="center" wrapText="1"/>
    </xf>
    <xf numFmtId="3" fontId="5" fillId="0" borderId="9"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5" fontId="5" fillId="0" borderId="9" xfId="0" applyNumberFormat="1" applyFont="1" applyFill="1" applyBorder="1" applyAlignment="1">
      <alignment horizontal="center" vertical="center" wrapText="1"/>
    </xf>
    <xf numFmtId="0" fontId="2" fillId="3" borderId="8" xfId="0" applyFont="1" applyFill="1" applyBorder="1" applyAlignment="1">
      <alignment horizontal="center" vertical="center" wrapText="1"/>
    </xf>
    <xf numFmtId="4" fontId="2" fillId="3" borderId="9" xfId="0" applyNumberFormat="1" applyFont="1" applyFill="1" applyBorder="1" applyAlignment="1">
      <alignment horizontal="center" vertical="center" wrapText="1"/>
    </xf>
    <xf numFmtId="0" fontId="6" fillId="3" borderId="13" xfId="0" applyFont="1" applyFill="1" applyBorder="1" applyAlignment="1">
      <alignment horizontal="center" vertical="center" wrapText="1"/>
    </xf>
    <xf numFmtId="3" fontId="6" fillId="3" borderId="14"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0" fillId="0" borderId="16" xfId="0" applyBorder="1"/>
    <xf numFmtId="0" fontId="8" fillId="0" borderId="3" xfId="0" applyFont="1" applyBorder="1" applyAlignment="1">
      <alignment horizontal="left" vertical="center" wrapText="1"/>
    </xf>
    <xf numFmtId="0" fontId="2" fillId="3" borderId="6" xfId="0" applyFont="1" applyFill="1" applyBorder="1" applyAlignment="1">
      <alignment horizontal="center" vertical="center" wrapText="1"/>
    </xf>
    <xf numFmtId="1" fontId="3" fillId="2" borderId="30" xfId="0" applyNumberFormat="1" applyFont="1" applyFill="1" applyBorder="1" applyAlignment="1">
      <alignment horizontal="center" vertical="center" wrapText="1"/>
    </xf>
    <xf numFmtId="0" fontId="0" fillId="0" borderId="3" xfId="0" applyBorder="1"/>
    <xf numFmtId="0" fontId="4" fillId="0" borderId="28" xfId="0" applyFont="1" applyFill="1" applyBorder="1" applyAlignment="1">
      <alignment horizontal="center" vertical="center" wrapText="1"/>
    </xf>
    <xf numFmtId="9" fontId="4" fillId="2" borderId="30" xfId="0" applyNumberFormat="1" applyFont="1" applyFill="1" applyBorder="1" applyAlignment="1">
      <alignment horizontal="center" vertical="center" wrapText="1"/>
    </xf>
    <xf numFmtId="3" fontId="6" fillId="0" borderId="22" xfId="0" applyNumberFormat="1" applyFont="1" applyFill="1" applyBorder="1" applyAlignment="1">
      <alignment horizontal="center" vertical="center" wrapText="1"/>
    </xf>
    <xf numFmtId="0" fontId="5" fillId="0" borderId="2" xfId="0" applyFont="1" applyBorder="1" applyAlignment="1">
      <alignment horizontal="center" vertical="center" wrapText="1"/>
    </xf>
    <xf numFmtId="4" fontId="2" fillId="3" borderId="3" xfId="0" applyNumberFormat="1" applyFont="1" applyFill="1" applyBorder="1" applyAlignment="1">
      <alignment horizontal="center" vertical="center" wrapText="1"/>
    </xf>
    <xf numFmtId="0" fontId="5" fillId="0" borderId="43" xfId="0" applyFont="1" applyBorder="1" applyAlignment="1">
      <alignment horizontal="center" vertical="center" wrapText="1"/>
    </xf>
    <xf numFmtId="2" fontId="5" fillId="0" borderId="16" xfId="0" applyNumberFormat="1" applyFont="1" applyFill="1" applyBorder="1" applyAlignment="1">
      <alignment horizontal="center" vertical="center" wrapText="1"/>
    </xf>
    <xf numFmtId="0" fontId="10" fillId="0" borderId="0" xfId="0" applyFont="1"/>
    <xf numFmtId="1" fontId="1" fillId="2" borderId="30" xfId="0" applyNumberFormat="1" applyFont="1" applyFill="1" applyBorder="1" applyAlignment="1">
      <alignment horizontal="center" vertical="center" wrapText="1"/>
    </xf>
    <xf numFmtId="1" fontId="1" fillId="0" borderId="16" xfId="0" applyNumberFormat="1" applyFont="1" applyFill="1" applyBorder="1" applyAlignment="1">
      <alignment horizontal="center" vertical="center" wrapText="1"/>
    </xf>
    <xf numFmtId="0" fontId="4" fillId="0" borderId="22" xfId="0" applyNumberFormat="1" applyFont="1" applyFill="1" applyBorder="1" applyAlignment="1">
      <alignment horizontal="center" vertical="center" wrapText="1"/>
    </xf>
    <xf numFmtId="164" fontId="3" fillId="0" borderId="15" xfId="0" applyNumberFormat="1" applyFont="1" applyFill="1" applyBorder="1" applyAlignment="1">
      <alignment horizontal="center" vertical="center" wrapText="1"/>
    </xf>
    <xf numFmtId="3" fontId="3" fillId="0" borderId="16" xfId="0" applyNumberFormat="1" applyFont="1" applyFill="1" applyBorder="1" applyAlignment="1">
      <alignment horizontal="center" vertical="center" wrapText="1"/>
    </xf>
    <xf numFmtId="3" fontId="3" fillId="0" borderId="15" xfId="0" applyNumberFormat="1" applyFont="1" applyFill="1" applyBorder="1" applyAlignment="1">
      <alignment horizontal="center" vertical="center" wrapText="1"/>
    </xf>
    <xf numFmtId="1" fontId="3" fillId="0" borderId="16" xfId="0" applyNumberFormat="1" applyFont="1" applyFill="1" applyBorder="1" applyAlignment="1">
      <alignment horizontal="center" vertical="center" wrapText="1"/>
    </xf>
    <xf numFmtId="1" fontId="4" fillId="0" borderId="16" xfId="0" applyNumberFormat="1" applyFont="1" applyFill="1" applyBorder="1" applyAlignment="1">
      <alignment horizontal="center" vertical="center" wrapText="1"/>
    </xf>
    <xf numFmtId="3" fontId="4" fillId="0" borderId="16" xfId="0" applyNumberFormat="1" applyFont="1" applyFill="1" applyBorder="1" applyAlignment="1">
      <alignment horizontal="center" vertical="center" wrapText="1"/>
    </xf>
    <xf numFmtId="2" fontId="0" fillId="0" borderId="0" xfId="0" applyNumberFormat="1"/>
    <xf numFmtId="3" fontId="0" fillId="0" borderId="0" xfId="0" applyNumberFormat="1"/>
    <xf numFmtId="0" fontId="3" fillId="0" borderId="16" xfId="0" applyNumberFormat="1" applyFont="1" applyBorder="1" applyAlignment="1">
      <alignment horizontal="center" vertical="center" wrapText="1"/>
    </xf>
    <xf numFmtId="0" fontId="4" fillId="0" borderId="16" xfId="0" applyNumberFormat="1" applyFont="1" applyFill="1" applyBorder="1" applyAlignment="1">
      <alignment horizontal="center" vertical="center" wrapText="1"/>
    </xf>
    <xf numFmtId="1" fontId="3" fillId="0" borderId="22" xfId="0" applyNumberFormat="1" applyFont="1" applyFill="1" applyBorder="1" applyAlignment="1">
      <alignment horizontal="center" vertical="center" wrapText="1"/>
    </xf>
    <xf numFmtId="165" fontId="5" fillId="0" borderId="22" xfId="0" applyNumberFormat="1" applyFont="1" applyFill="1" applyBorder="1" applyAlignment="1">
      <alignment horizontal="center" vertical="center" wrapText="1"/>
    </xf>
    <xf numFmtId="0" fontId="0" fillId="0" borderId="1" xfId="0" applyBorder="1" applyAlignment="1">
      <alignment vertical="top" wrapText="1"/>
    </xf>
    <xf numFmtId="0" fontId="0" fillId="0" borderId="36" xfId="0" applyBorder="1"/>
    <xf numFmtId="0" fontId="0" fillId="0" borderId="45" xfId="0" applyBorder="1"/>
    <xf numFmtId="0" fontId="0" fillId="0" borderId="28" xfId="0" applyBorder="1" applyAlignment="1">
      <alignment vertical="top" wrapText="1"/>
    </xf>
    <xf numFmtId="0" fontId="4" fillId="0" borderId="1" xfId="0" applyFont="1" applyBorder="1" applyAlignment="1">
      <alignment horizontal="center" vertical="center" wrapText="1"/>
    </xf>
    <xf numFmtId="0" fontId="4" fillId="0" borderId="15" xfId="0" applyFont="1" applyFill="1" applyBorder="1" applyAlignment="1">
      <alignment horizontal="center" vertical="center" wrapText="1"/>
    </xf>
    <xf numFmtId="0" fontId="0" fillId="0" borderId="44" xfId="0" applyBorder="1" applyAlignment="1">
      <alignment horizontal="left" vertical="center" wrapText="1"/>
    </xf>
    <xf numFmtId="0" fontId="0" fillId="0" borderId="1" xfId="0" applyBorder="1" applyAlignment="1">
      <alignment horizontal="left" vertical="center" wrapText="1"/>
    </xf>
    <xf numFmtId="0" fontId="10" fillId="0" borderId="44" xfId="0" applyFont="1" applyBorder="1" applyAlignment="1">
      <alignment horizontal="left" vertical="center" wrapText="1"/>
    </xf>
    <xf numFmtId="0" fontId="5" fillId="3" borderId="25" xfId="0" applyFont="1" applyFill="1" applyBorder="1" applyAlignment="1">
      <alignment horizontal="center" vertical="center" wrapText="1"/>
    </xf>
    <xf numFmtId="0" fontId="0" fillId="0" borderId="7" xfId="0" applyBorder="1" applyAlignment="1">
      <alignment horizontal="center" vertical="center" wrapText="1"/>
    </xf>
    <xf numFmtId="0" fontId="6" fillId="0" borderId="22" xfId="0" applyFont="1" applyFill="1" applyBorder="1" applyAlignment="1">
      <alignment horizontal="center" vertical="center" wrapText="1"/>
    </xf>
    <xf numFmtId="0" fontId="0" fillId="0" borderId="28" xfId="0" applyBorder="1" applyAlignment="1">
      <alignment horizontal="center" vertical="center" wrapText="1"/>
    </xf>
    <xf numFmtId="0" fontId="2" fillId="3" borderId="6" xfId="0" applyFont="1" applyFill="1" applyBorder="1" applyAlignment="1">
      <alignment horizontal="center" vertical="center" wrapText="1"/>
    </xf>
    <xf numFmtId="0" fontId="0" fillId="0" borderId="25" xfId="0" applyBorder="1" applyAlignment="1">
      <alignment horizontal="center" vertical="center" wrapText="1"/>
    </xf>
    <xf numFmtId="0" fontId="0" fillId="3" borderId="7" xfId="0" applyFill="1" applyBorder="1" applyAlignment="1">
      <alignment horizontal="center" vertical="center" wrapText="1"/>
    </xf>
    <xf numFmtId="0" fontId="4" fillId="0" borderId="25" xfId="0" applyFont="1" applyFill="1" applyBorder="1" applyAlignment="1">
      <alignment horizontal="left" vertical="center" wrapText="1"/>
    </xf>
    <xf numFmtId="0" fontId="4" fillId="0" borderId="7" xfId="0" applyFont="1" applyBorder="1" applyAlignment="1">
      <alignment horizontal="left" vertical="center" wrapText="1"/>
    </xf>
    <xf numFmtId="0" fontId="5" fillId="3" borderId="6" xfId="0" applyFont="1" applyFill="1" applyBorder="1" applyAlignment="1">
      <alignment horizontal="center" vertical="center" wrapText="1"/>
    </xf>
    <xf numFmtId="0" fontId="0" fillId="0" borderId="1" xfId="0" applyBorder="1" applyAlignment="1"/>
    <xf numFmtId="0" fontId="6" fillId="0" borderId="21" xfId="0" applyFont="1" applyFill="1" applyBorder="1" applyAlignment="1">
      <alignment horizontal="center" vertical="center" wrapText="1"/>
    </xf>
    <xf numFmtId="0" fontId="7" fillId="0" borderId="20" xfId="0" applyFont="1" applyBorder="1" applyAlignment="1">
      <alignment horizontal="center" vertical="center" wrapText="1"/>
    </xf>
    <xf numFmtId="0" fontId="10" fillId="0" borderId="44" xfId="0" applyFont="1" applyBorder="1" applyAlignment="1">
      <alignment horizontal="center" vertical="center" wrapText="1"/>
    </xf>
    <xf numFmtId="0" fontId="0" fillId="0" borderId="1" xfId="0" applyBorder="1" applyAlignment="1">
      <alignment horizontal="center" vertical="center" wrapText="1"/>
    </xf>
    <xf numFmtId="0" fontId="10" fillId="0" borderId="0" xfId="0" applyFont="1" applyAlignment="1">
      <alignment horizontal="left" vertical="center" wrapText="1"/>
    </xf>
    <xf numFmtId="0" fontId="0" fillId="0" borderId="0" xfId="0" applyAlignment="1">
      <alignment horizontal="left" vertical="center" wrapText="1"/>
    </xf>
    <xf numFmtId="0" fontId="4" fillId="0" borderId="29" xfId="0" applyFont="1" applyBorder="1" applyAlignment="1">
      <alignment horizontal="left" vertical="center" wrapText="1"/>
    </xf>
    <xf numFmtId="0" fontId="0" fillId="0" borderId="27" xfId="0" applyBorder="1" applyAlignment="1">
      <alignment horizontal="left" vertical="center" wrapText="1"/>
    </xf>
    <xf numFmtId="0" fontId="0" fillId="3" borderId="36" xfId="0" applyFill="1" applyBorder="1" applyAlignment="1">
      <alignment horizontal="center" vertical="center" wrapText="1"/>
    </xf>
    <xf numFmtId="0" fontId="5" fillId="3" borderId="38" xfId="0" applyFont="1" applyFill="1" applyBorder="1" applyAlignment="1">
      <alignment horizontal="center" vertical="center" wrapText="1"/>
    </xf>
    <xf numFmtId="0" fontId="0" fillId="3" borderId="39" xfId="0" applyFill="1" applyBorder="1" applyAlignment="1">
      <alignment horizontal="center" vertical="center" wrapText="1"/>
    </xf>
    <xf numFmtId="0" fontId="8" fillId="0" borderId="6" xfId="0" applyFont="1" applyFill="1" applyBorder="1" applyAlignment="1">
      <alignment horizontal="left" vertical="center" wrapText="1"/>
    </xf>
    <xf numFmtId="0" fontId="9" fillId="0" borderId="25" xfId="0" applyFont="1" applyBorder="1" applyAlignment="1">
      <alignment horizontal="left" vertical="center" wrapText="1"/>
    </xf>
    <xf numFmtId="0" fontId="9" fillId="0" borderId="7" xfId="0" applyFont="1" applyBorder="1" applyAlignment="1">
      <alignment horizontal="left" vertical="center" wrapText="1"/>
    </xf>
    <xf numFmtId="0" fontId="0" fillId="0" borderId="21" xfId="0" applyBorder="1" applyAlignment="1">
      <alignment horizontal="left" vertical="top" wrapText="1"/>
    </xf>
    <xf numFmtId="0" fontId="0" fillId="0" borderId="30" xfId="0" applyBorder="1" applyAlignment="1">
      <alignment horizontal="left" vertical="top" wrapText="1"/>
    </xf>
    <xf numFmtId="0" fontId="8" fillId="0" borderId="4" xfId="0" applyFont="1" applyBorder="1" applyAlignment="1">
      <alignment horizontal="left" vertical="center" wrapText="1"/>
    </xf>
    <xf numFmtId="0" fontId="9" fillId="0" borderId="5" xfId="0" applyFont="1" applyBorder="1" applyAlignment="1">
      <alignment horizontal="left" vertical="center" wrapText="1"/>
    </xf>
    <xf numFmtId="0" fontId="2" fillId="3" borderId="31" xfId="0" applyFont="1" applyFill="1"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5" fillId="3" borderId="35" xfId="0" applyFont="1" applyFill="1" applyBorder="1" applyAlignment="1">
      <alignment horizontal="center" vertical="center" wrapText="1"/>
    </xf>
    <xf numFmtId="0" fontId="7" fillId="3" borderId="36" xfId="0" applyFont="1" applyFill="1" applyBorder="1" applyAlignment="1">
      <alignment horizontal="center" vertical="center" wrapText="1"/>
    </xf>
    <xf numFmtId="0" fontId="0" fillId="0" borderId="36" xfId="0" applyBorder="1" applyAlignment="1">
      <alignment horizontal="center" vertical="center" wrapText="1"/>
    </xf>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3"/>
  <sheetViews>
    <sheetView tabSelected="1" zoomScale="80" zoomScaleNormal="80" workbookViewId="0">
      <selection activeCell="C13" sqref="C13"/>
    </sheetView>
  </sheetViews>
  <sheetFormatPr defaultColWidth="8.85546875" defaultRowHeight="15" x14ac:dyDescent="0.25"/>
  <cols>
    <col min="1" max="1" width="11.140625" customWidth="1"/>
    <col min="2" max="2" width="77.7109375" customWidth="1"/>
    <col min="3" max="3" width="50.140625" customWidth="1"/>
    <col min="4" max="5" width="12.7109375" customWidth="1"/>
  </cols>
  <sheetData>
    <row r="1" spans="1:5" ht="24.75" customHeight="1" thickBot="1" x14ac:dyDescent="0.3">
      <c r="A1" s="150" t="s">
        <v>89</v>
      </c>
      <c r="B1" s="151"/>
      <c r="C1" s="147"/>
    </row>
    <row r="2" spans="1:5" ht="119.25" customHeight="1" thickBot="1" x14ac:dyDescent="0.3">
      <c r="A2" s="63" t="s">
        <v>40</v>
      </c>
      <c r="B2" s="153" t="s">
        <v>122</v>
      </c>
      <c r="C2" s="154"/>
    </row>
    <row r="3" spans="1:5" ht="39" customHeight="1" thickBot="1" x14ac:dyDescent="0.3">
      <c r="A3" s="19" t="s">
        <v>17</v>
      </c>
      <c r="B3" s="146" t="s">
        <v>0</v>
      </c>
      <c r="C3" s="152"/>
    </row>
    <row r="4" spans="1:5" ht="39" customHeight="1" x14ac:dyDescent="0.25">
      <c r="A4" s="20" t="s">
        <v>2</v>
      </c>
      <c r="B4" s="80" t="s">
        <v>21</v>
      </c>
      <c r="C4" s="127">
        <v>3</v>
      </c>
    </row>
    <row r="5" spans="1:5" ht="39" customHeight="1" x14ac:dyDescent="0.25">
      <c r="A5" s="15" t="s">
        <v>3</v>
      </c>
      <c r="B5" s="24" t="s">
        <v>22</v>
      </c>
      <c r="C5" s="126">
        <f>365*24</f>
        <v>8760</v>
      </c>
    </row>
    <row r="6" spans="1:5" ht="39" customHeight="1" thickBot="1" x14ac:dyDescent="0.3">
      <c r="A6" s="21" t="s">
        <v>4</v>
      </c>
      <c r="B6" s="27" t="s">
        <v>23</v>
      </c>
      <c r="C6" s="79">
        <f>C4*C5</f>
        <v>26280</v>
      </c>
      <c r="D6" s="34"/>
      <c r="E6" s="34"/>
    </row>
    <row r="7" spans="1:5" ht="24.95" customHeight="1" thickBot="1" x14ac:dyDescent="0.3">
      <c r="A7" s="38"/>
      <c r="B7" s="155" t="s">
        <v>54</v>
      </c>
      <c r="C7" s="147"/>
    </row>
    <row r="8" spans="1:5" ht="39" customHeight="1" x14ac:dyDescent="0.25">
      <c r="A8" s="81" t="s">
        <v>5</v>
      </c>
      <c r="B8" s="44" t="s">
        <v>98</v>
      </c>
      <c r="C8" s="122">
        <v>20</v>
      </c>
      <c r="E8" s="34"/>
    </row>
    <row r="9" spans="1:5" ht="39" customHeight="1" x14ac:dyDescent="0.25">
      <c r="A9" s="17" t="s">
        <v>6</v>
      </c>
      <c r="B9" s="44" t="s">
        <v>90</v>
      </c>
      <c r="C9" s="123">
        <v>12</v>
      </c>
      <c r="E9" s="34"/>
    </row>
    <row r="10" spans="1:5" ht="39" customHeight="1" x14ac:dyDescent="0.25">
      <c r="A10" s="17" t="s">
        <v>7</v>
      </c>
      <c r="B10" s="44" t="s">
        <v>92</v>
      </c>
      <c r="C10" s="123">
        <v>30</v>
      </c>
    </row>
    <row r="11" spans="1:5" ht="39" customHeight="1" x14ac:dyDescent="0.25">
      <c r="A11" s="17" t="s">
        <v>8</v>
      </c>
      <c r="B11" s="44" t="s">
        <v>91</v>
      </c>
      <c r="C11" s="123">
        <v>5</v>
      </c>
    </row>
    <row r="12" spans="1:5" ht="39" customHeight="1" thickBot="1" x14ac:dyDescent="0.3">
      <c r="A12" s="22" t="s">
        <v>9</v>
      </c>
      <c r="B12" s="27" t="s">
        <v>93</v>
      </c>
      <c r="C12" s="77">
        <f>C8*C9*C10*C11</f>
        <v>36000</v>
      </c>
    </row>
    <row r="13" spans="1:5" ht="48" customHeight="1" thickBot="1" x14ac:dyDescent="0.3">
      <c r="A13" s="31" t="s">
        <v>10</v>
      </c>
      <c r="B13" s="30" t="s">
        <v>94</v>
      </c>
      <c r="C13" s="40">
        <f>IF((C12/C6)&lt;0.5,1, ROUND((C12/C6),0.5))</f>
        <v>1</v>
      </c>
    </row>
    <row r="14" spans="1:5" ht="73.5" customHeight="1" x14ac:dyDescent="0.25">
      <c r="A14" s="81" t="s">
        <v>11</v>
      </c>
      <c r="B14" s="83" t="s">
        <v>99</v>
      </c>
      <c r="C14" s="78">
        <v>1</v>
      </c>
    </row>
    <row r="15" spans="1:5" ht="39" customHeight="1" thickBot="1" x14ac:dyDescent="0.3">
      <c r="A15" s="124" t="s">
        <v>12</v>
      </c>
      <c r="B15" s="82" t="s">
        <v>95</v>
      </c>
      <c r="C15" s="136">
        <f>C13/C14</f>
        <v>1</v>
      </c>
      <c r="D15" s="145"/>
      <c r="E15" s="156"/>
    </row>
    <row r="16" spans="1:5" ht="48" customHeight="1" thickBot="1" x14ac:dyDescent="0.3">
      <c r="A16" s="90" t="s">
        <v>13</v>
      </c>
      <c r="B16" s="47" t="s">
        <v>96</v>
      </c>
      <c r="C16" s="32">
        <f>ROUND(C13,0)</f>
        <v>1</v>
      </c>
    </row>
    <row r="17" spans="1:7" ht="48" customHeight="1" thickBot="1" x14ac:dyDescent="0.3">
      <c r="A17" s="17"/>
      <c r="B17" s="146" t="s">
        <v>59</v>
      </c>
      <c r="C17" s="147"/>
    </row>
    <row r="18" spans="1:7" ht="48" customHeight="1" thickBot="1" x14ac:dyDescent="0.3">
      <c r="A18" s="17" t="s">
        <v>14</v>
      </c>
      <c r="B18" s="43" t="s">
        <v>60</v>
      </c>
      <c r="C18" s="50">
        <v>50</v>
      </c>
    </row>
    <row r="19" spans="1:7" ht="48" customHeight="1" thickBot="1" x14ac:dyDescent="0.3">
      <c r="A19" s="17" t="s">
        <v>15</v>
      </c>
      <c r="B19" s="44" t="s">
        <v>57</v>
      </c>
      <c r="C19" s="50">
        <v>5</v>
      </c>
    </row>
    <row r="20" spans="1:7" ht="48" customHeight="1" x14ac:dyDescent="0.25">
      <c r="A20" s="17" t="s">
        <v>16</v>
      </c>
      <c r="B20" s="44" t="s">
        <v>58</v>
      </c>
      <c r="C20" s="50">
        <v>8</v>
      </c>
      <c r="D20" s="143"/>
      <c r="E20" s="144"/>
    </row>
    <row r="21" spans="1:7" ht="48" customHeight="1" thickBot="1" x14ac:dyDescent="0.3">
      <c r="A21" s="81" t="s">
        <v>30</v>
      </c>
      <c r="B21" s="91" t="s">
        <v>97</v>
      </c>
      <c r="C21" s="36">
        <f>C16+C20</f>
        <v>9</v>
      </c>
      <c r="D21" s="145"/>
      <c r="E21" s="144"/>
      <c r="F21" s="144"/>
      <c r="G21" s="144"/>
    </row>
    <row r="22" spans="1:7" ht="48" customHeight="1" thickBot="1" x14ac:dyDescent="0.3">
      <c r="A22" s="148" t="s">
        <v>18</v>
      </c>
      <c r="B22" s="88" t="s">
        <v>19</v>
      </c>
      <c r="C22" s="34"/>
    </row>
    <row r="23" spans="1:7" ht="48" customHeight="1" thickBot="1" x14ac:dyDescent="0.3">
      <c r="A23" s="149"/>
      <c r="B23" s="89" t="s">
        <v>20</v>
      </c>
    </row>
  </sheetData>
  <mergeCells count="9">
    <mergeCell ref="D20:E20"/>
    <mergeCell ref="D21:G21"/>
    <mergeCell ref="B17:C17"/>
    <mergeCell ref="A22:A23"/>
    <mergeCell ref="A1:C1"/>
    <mergeCell ref="B3:C3"/>
    <mergeCell ref="B2:C2"/>
    <mergeCell ref="B7:C7"/>
    <mergeCell ref="D15:E15"/>
  </mergeCells>
  <printOptions horizontalCentered="1" verticalCentered="1"/>
  <pageMargins left="0.7" right="0.7" top="1.5" bottom="0.75" header="1.05" footer="0.3"/>
  <pageSetup scale="46" orientation="portrait" r:id="rId1"/>
  <headerFooter alignWithMargins="0">
    <oddHeader xml:space="preserve">&amp;C&amp;"Times New Roman,Bold"&amp;14TABLE X1
CALCULATION OF EQUIVALENT RECEPTOR VALUE FOR AN APARTMENT COMPLEX WITH A POOL
ACTIVITY CATEGORY B&amp;"Calibri,Regular"&amp;11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5"/>
  <sheetViews>
    <sheetView topLeftCell="A10" workbookViewId="0">
      <selection activeCell="C18" sqref="C18"/>
    </sheetView>
  </sheetViews>
  <sheetFormatPr defaultColWidth="8.85546875" defaultRowHeight="15" x14ac:dyDescent="0.25"/>
  <cols>
    <col min="2" max="2" width="65.85546875" customWidth="1"/>
    <col min="3" max="3" width="31.28515625" customWidth="1"/>
  </cols>
  <sheetData>
    <row r="1" spans="1:7" ht="69.75" customHeight="1" thickBot="1" x14ac:dyDescent="0.3">
      <c r="A1" s="48" t="s">
        <v>40</v>
      </c>
      <c r="B1" s="163" t="s">
        <v>124</v>
      </c>
      <c r="C1" s="164"/>
    </row>
    <row r="2" spans="1:7" ht="15.75" customHeight="1" thickBot="1" x14ac:dyDescent="0.3">
      <c r="A2" s="150" t="s">
        <v>123</v>
      </c>
      <c r="B2" s="151"/>
      <c r="C2" s="147"/>
    </row>
    <row r="3" spans="1:7" ht="39" customHeight="1" thickBot="1" x14ac:dyDescent="0.3">
      <c r="A3" s="19" t="s">
        <v>17</v>
      </c>
      <c r="B3" s="155" t="s">
        <v>0</v>
      </c>
      <c r="C3" s="152"/>
    </row>
    <row r="4" spans="1:7" ht="39" customHeight="1" x14ac:dyDescent="0.25">
      <c r="A4" s="20" t="s">
        <v>2</v>
      </c>
      <c r="B4" s="5" t="s">
        <v>21</v>
      </c>
      <c r="C4" s="125">
        <v>3</v>
      </c>
    </row>
    <row r="5" spans="1:7" ht="39" customHeight="1" x14ac:dyDescent="0.25">
      <c r="A5" s="15" t="s">
        <v>3</v>
      </c>
      <c r="B5" s="2" t="s">
        <v>22</v>
      </c>
      <c r="C5" s="128">
        <f>365*24</f>
        <v>8760</v>
      </c>
    </row>
    <row r="6" spans="1:7" ht="39" customHeight="1" thickBot="1" x14ac:dyDescent="0.3">
      <c r="A6" s="21" t="s">
        <v>4</v>
      </c>
      <c r="B6" s="6" t="s">
        <v>23</v>
      </c>
      <c r="C6" s="4">
        <f>C4*C5</f>
        <v>26280</v>
      </c>
    </row>
    <row r="7" spans="1:7" ht="39" customHeight="1" thickBot="1" x14ac:dyDescent="0.3">
      <c r="A7" s="113"/>
      <c r="B7" s="155" t="s">
        <v>34</v>
      </c>
      <c r="C7" s="152"/>
    </row>
    <row r="8" spans="1:7" ht="39" customHeight="1" x14ac:dyDescent="0.25">
      <c r="A8" s="20" t="s">
        <v>5</v>
      </c>
      <c r="B8" s="43" t="s">
        <v>82</v>
      </c>
      <c r="C8" s="115">
        <v>0.8</v>
      </c>
    </row>
    <row r="9" spans="1:7" ht="39" customHeight="1" x14ac:dyDescent="0.25">
      <c r="A9" s="15" t="s">
        <v>6</v>
      </c>
      <c r="B9" s="43" t="s">
        <v>126</v>
      </c>
      <c r="C9" s="115">
        <v>0.9</v>
      </c>
    </row>
    <row r="10" spans="1:7" ht="39" customHeight="1" x14ac:dyDescent="0.25">
      <c r="A10" s="15" t="s">
        <v>7</v>
      </c>
      <c r="B10" s="67" t="s">
        <v>83</v>
      </c>
      <c r="C10" s="62">
        <f>MAX(C8,C9)</f>
        <v>0.9</v>
      </c>
    </row>
    <row r="11" spans="1:7" ht="39" customHeight="1" x14ac:dyDescent="0.25">
      <c r="A11" s="15" t="s">
        <v>8</v>
      </c>
      <c r="B11" s="24" t="s">
        <v>27</v>
      </c>
      <c r="C11" s="112">
        <v>100</v>
      </c>
    </row>
    <row r="12" spans="1:7" ht="39" customHeight="1" x14ac:dyDescent="0.25">
      <c r="A12" s="15" t="s">
        <v>9</v>
      </c>
      <c r="B12" s="24" t="s">
        <v>121</v>
      </c>
      <c r="C12" s="3">
        <v>0</v>
      </c>
    </row>
    <row r="13" spans="1:7" ht="39" customHeight="1" x14ac:dyDescent="0.25">
      <c r="A13" s="15" t="s">
        <v>10</v>
      </c>
      <c r="B13" s="25" t="s">
        <v>88</v>
      </c>
      <c r="C13" s="8">
        <f>C11+C12</f>
        <v>100</v>
      </c>
      <c r="D13" s="159"/>
      <c r="E13" s="160"/>
      <c r="F13" s="160"/>
      <c r="G13" s="160"/>
    </row>
    <row r="14" spans="1:7" ht="39" customHeight="1" x14ac:dyDescent="0.25">
      <c r="A14" s="15" t="s">
        <v>11</v>
      </c>
      <c r="B14" s="24" t="s">
        <v>81</v>
      </c>
      <c r="C14" s="3">
        <v>3</v>
      </c>
    </row>
    <row r="15" spans="1:7" ht="39" customHeight="1" x14ac:dyDescent="0.25">
      <c r="A15" s="17" t="s">
        <v>12</v>
      </c>
      <c r="B15" s="24" t="s">
        <v>24</v>
      </c>
      <c r="C15" s="128">
        <v>7</v>
      </c>
    </row>
    <row r="16" spans="1:7" ht="39" customHeight="1" x14ac:dyDescent="0.25">
      <c r="A16" s="17" t="s">
        <v>13</v>
      </c>
      <c r="B16" s="26" t="s">
        <v>25</v>
      </c>
      <c r="C16" s="135">
        <v>52</v>
      </c>
    </row>
    <row r="17" spans="1:19" ht="39" customHeight="1" thickBot="1" x14ac:dyDescent="0.3">
      <c r="A17" s="18" t="s">
        <v>14</v>
      </c>
      <c r="B17" s="27" t="s">
        <v>127</v>
      </c>
      <c r="C17" s="9">
        <f>C10*C13*C14*C15*C16</f>
        <v>98280</v>
      </c>
    </row>
    <row r="18" spans="1:19" ht="39" customHeight="1" thickBot="1" x14ac:dyDescent="0.3">
      <c r="A18" s="114" t="s">
        <v>15</v>
      </c>
      <c r="B18" s="111" t="s">
        <v>128</v>
      </c>
      <c r="C18" s="40">
        <f>IF((C17/C6)&lt;0.5,1, ROUND((C17/C6),0.5))</f>
        <v>4</v>
      </c>
      <c r="D18" s="145"/>
      <c r="E18" s="144"/>
      <c r="F18" s="161"/>
      <c r="G18" s="162"/>
      <c r="H18" s="162"/>
      <c r="I18" s="162"/>
      <c r="J18" s="162"/>
      <c r="K18" s="162"/>
      <c r="L18" s="162"/>
      <c r="M18" s="162"/>
      <c r="N18" s="162"/>
      <c r="O18" s="162"/>
      <c r="P18" s="162"/>
      <c r="Q18" s="162"/>
      <c r="R18" s="162"/>
      <c r="S18" s="162"/>
    </row>
    <row r="19" spans="1:19" ht="74.25" customHeight="1" thickBot="1" x14ac:dyDescent="0.3">
      <c r="A19" s="38" t="s">
        <v>16</v>
      </c>
      <c r="B19" s="84" t="s">
        <v>125</v>
      </c>
      <c r="C19" s="78">
        <v>30</v>
      </c>
      <c r="D19" s="145"/>
      <c r="E19" s="144"/>
      <c r="F19" s="144"/>
      <c r="G19" s="144"/>
    </row>
    <row r="20" spans="1:19" ht="39" customHeight="1" thickBot="1" x14ac:dyDescent="0.3">
      <c r="A20" s="38" t="s">
        <v>30</v>
      </c>
      <c r="B20" s="33" t="s">
        <v>129</v>
      </c>
      <c r="C20" s="37">
        <f>C18/C19</f>
        <v>0.13333333333333333</v>
      </c>
      <c r="D20" s="121"/>
    </row>
    <row r="21" spans="1:19" ht="39" customHeight="1" thickBot="1" x14ac:dyDescent="0.3">
      <c r="A21" s="38" t="s">
        <v>31</v>
      </c>
      <c r="B21" s="31" t="s">
        <v>130</v>
      </c>
      <c r="C21" s="32">
        <f>ROUND(C18,0)</f>
        <v>4</v>
      </c>
      <c r="D21" s="121"/>
    </row>
    <row r="22" spans="1:19" ht="16.5" customHeight="1" thickBot="1" x14ac:dyDescent="0.3">
      <c r="A22" s="10"/>
    </row>
    <row r="23" spans="1:19" ht="39" customHeight="1" thickBot="1" x14ac:dyDescent="0.3">
      <c r="A23" s="157" t="s">
        <v>18</v>
      </c>
      <c r="B23" s="12" t="s">
        <v>19</v>
      </c>
    </row>
    <row r="24" spans="1:19" ht="39" customHeight="1" thickBot="1" x14ac:dyDescent="0.3">
      <c r="A24" s="158"/>
      <c r="B24" s="14" t="s">
        <v>20</v>
      </c>
    </row>
    <row r="28" spans="1:19" ht="15.75" customHeight="1" x14ac:dyDescent="0.25"/>
    <row r="35" ht="16.5" customHeight="1" x14ac:dyDescent="0.25"/>
  </sheetData>
  <mergeCells count="9">
    <mergeCell ref="B1:C1"/>
    <mergeCell ref="A2:C2"/>
    <mergeCell ref="B3:C3"/>
    <mergeCell ref="B7:C7"/>
    <mergeCell ref="A23:A24"/>
    <mergeCell ref="D13:G13"/>
    <mergeCell ref="F18:S18"/>
    <mergeCell ref="D18:E18"/>
    <mergeCell ref="D19:G19"/>
  </mergeCells>
  <printOptions horizontalCentered="1" verticalCentered="1"/>
  <pageMargins left="1.25" right="1.25" top="1" bottom="1" header="0.25" footer="0.25"/>
  <pageSetup scale="62" orientation="portrait" horizontalDpi="0" verticalDpi="0" r:id="rId1"/>
  <headerFooter>
    <oddHeader xml:space="preserve">&amp;C&amp;"Times New Roman,Bold"&amp;14TABLE X4
CALCULATION OF EQUIVALENT RECEPTOR VALUE FOR A PARK
ACTIVITY CATEGORY C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34"/>
  <sheetViews>
    <sheetView topLeftCell="A7" workbookViewId="0">
      <selection activeCell="C18" sqref="C18"/>
    </sheetView>
  </sheetViews>
  <sheetFormatPr defaultColWidth="8.85546875" defaultRowHeight="15" x14ac:dyDescent="0.25"/>
  <cols>
    <col min="2" max="2" width="75.85546875" customWidth="1"/>
    <col min="3" max="3" width="31.28515625" customWidth="1"/>
    <col min="7" max="7" width="12.28515625" customWidth="1"/>
  </cols>
  <sheetData>
    <row r="1" spans="1:5" ht="66.75" customHeight="1" thickBot="1" x14ac:dyDescent="0.3">
      <c r="A1" s="48" t="s">
        <v>40</v>
      </c>
      <c r="B1" s="163" t="s">
        <v>131</v>
      </c>
      <c r="C1" s="164"/>
    </row>
    <row r="2" spans="1:5" ht="15.75" customHeight="1" thickBot="1" x14ac:dyDescent="0.3">
      <c r="A2" s="150" t="s">
        <v>35</v>
      </c>
      <c r="B2" s="151"/>
      <c r="C2" s="147"/>
    </row>
    <row r="3" spans="1:5" ht="39" customHeight="1" thickBot="1" x14ac:dyDescent="0.3">
      <c r="A3" s="19" t="s">
        <v>17</v>
      </c>
      <c r="B3" s="155" t="s">
        <v>0</v>
      </c>
      <c r="C3" s="152"/>
    </row>
    <row r="4" spans="1:5" ht="39" customHeight="1" x14ac:dyDescent="0.25">
      <c r="A4" s="20" t="s">
        <v>2</v>
      </c>
      <c r="B4" s="80" t="s">
        <v>21</v>
      </c>
      <c r="C4" s="125">
        <v>3</v>
      </c>
    </row>
    <row r="5" spans="1:5" ht="39" customHeight="1" x14ac:dyDescent="0.25">
      <c r="A5" s="15" t="s">
        <v>3</v>
      </c>
      <c r="B5" s="24" t="s">
        <v>22</v>
      </c>
      <c r="C5" s="126">
        <f>365*24</f>
        <v>8760</v>
      </c>
    </row>
    <row r="6" spans="1:5" ht="39" customHeight="1" thickBot="1" x14ac:dyDescent="0.3">
      <c r="A6" s="21" t="s">
        <v>4</v>
      </c>
      <c r="B6" s="119" t="s">
        <v>23</v>
      </c>
      <c r="C6" s="9">
        <f>C4*C5</f>
        <v>26280</v>
      </c>
    </row>
    <row r="7" spans="1:5" ht="39" customHeight="1" thickBot="1" x14ac:dyDescent="0.3">
      <c r="A7" s="16"/>
      <c r="B7" s="146" t="s">
        <v>36</v>
      </c>
      <c r="C7" s="165"/>
    </row>
    <row r="8" spans="1:5" ht="39" customHeight="1" x14ac:dyDescent="0.25">
      <c r="A8" s="20" t="s">
        <v>5</v>
      </c>
      <c r="B8" s="23" t="s">
        <v>84</v>
      </c>
      <c r="C8" s="7">
        <v>50</v>
      </c>
      <c r="E8" s="141"/>
    </row>
    <row r="9" spans="1:5" ht="39" customHeight="1" x14ac:dyDescent="0.25">
      <c r="A9" s="15" t="s">
        <v>6</v>
      </c>
      <c r="B9" s="23" t="s">
        <v>85</v>
      </c>
      <c r="C9" s="3">
        <v>1000</v>
      </c>
      <c r="E9" s="141"/>
    </row>
    <row r="10" spans="1:5" ht="39" customHeight="1" x14ac:dyDescent="0.25">
      <c r="A10" s="15" t="s">
        <v>7</v>
      </c>
      <c r="B10" s="23" t="s">
        <v>86</v>
      </c>
      <c r="C10" s="3">
        <v>1500</v>
      </c>
      <c r="E10" s="141"/>
    </row>
    <row r="11" spans="1:5" ht="39" customHeight="1" x14ac:dyDescent="0.25">
      <c r="A11" s="17" t="s">
        <v>8</v>
      </c>
      <c r="B11" s="117" t="s">
        <v>100</v>
      </c>
      <c r="C11" s="8">
        <f>MAX(C9,C10)</f>
        <v>1500</v>
      </c>
      <c r="E11" s="141"/>
    </row>
    <row r="12" spans="1:5" ht="39" customHeight="1" x14ac:dyDescent="0.25">
      <c r="A12" s="17" t="s">
        <v>9</v>
      </c>
      <c r="B12" s="117" t="s">
        <v>87</v>
      </c>
      <c r="C12" s="120">
        <f>(C11/5280)/2</f>
        <v>0.14204545454545456</v>
      </c>
      <c r="E12" s="141"/>
    </row>
    <row r="13" spans="1:5" ht="39" customHeight="1" x14ac:dyDescent="0.25">
      <c r="A13" s="17" t="s">
        <v>10</v>
      </c>
      <c r="B13" s="24" t="s">
        <v>37</v>
      </c>
      <c r="C13" s="128">
        <v>12</v>
      </c>
      <c r="E13" s="141"/>
    </row>
    <row r="14" spans="1:5" ht="39" customHeight="1" x14ac:dyDescent="0.25">
      <c r="A14" s="17" t="s">
        <v>11</v>
      </c>
      <c r="B14" s="24" t="s">
        <v>38</v>
      </c>
      <c r="C14" s="128">
        <v>7</v>
      </c>
      <c r="E14" s="10"/>
    </row>
    <row r="15" spans="1:5" ht="39" customHeight="1" x14ac:dyDescent="0.25">
      <c r="A15" s="17" t="s">
        <v>12</v>
      </c>
      <c r="B15" s="24" t="s">
        <v>39</v>
      </c>
      <c r="C15" s="129">
        <v>52</v>
      </c>
      <c r="E15" s="10"/>
    </row>
    <row r="16" spans="1:5" ht="39" customHeight="1" thickBot="1" x14ac:dyDescent="0.3">
      <c r="A16" s="18" t="s">
        <v>13</v>
      </c>
      <c r="B16" s="27" t="s">
        <v>147</v>
      </c>
      <c r="C16" s="116">
        <f>C8*C12*C13*C14*C15</f>
        <v>31022.727272727276</v>
      </c>
      <c r="E16" s="10"/>
    </row>
    <row r="17" spans="1:7" ht="39" customHeight="1" thickBot="1" x14ac:dyDescent="0.3">
      <c r="A17" s="38" t="s">
        <v>14</v>
      </c>
      <c r="B17" s="30" t="s">
        <v>148</v>
      </c>
      <c r="C17" s="118">
        <f>IF((C16/C6)&lt;0.5,1, ROUND((C16/C6),0.5))</f>
        <v>1</v>
      </c>
      <c r="D17" s="121"/>
      <c r="E17" s="10"/>
    </row>
    <row r="18" spans="1:7" ht="39" customHeight="1" x14ac:dyDescent="0.25">
      <c r="A18" s="142" t="s">
        <v>15</v>
      </c>
      <c r="B18" s="44" t="s">
        <v>101</v>
      </c>
      <c r="C18" s="130">
        <v>100</v>
      </c>
      <c r="E18" s="141"/>
    </row>
    <row r="19" spans="1:7" ht="39" customHeight="1" x14ac:dyDescent="0.25">
      <c r="A19" s="17" t="s">
        <v>16</v>
      </c>
      <c r="B19" s="45" t="s">
        <v>149</v>
      </c>
      <c r="C19" s="41">
        <f>C11/C18</f>
        <v>15</v>
      </c>
      <c r="E19" s="10"/>
    </row>
    <row r="20" spans="1:7" ht="34.5" customHeight="1" thickBot="1" x14ac:dyDescent="0.3">
      <c r="A20" s="17" t="s">
        <v>30</v>
      </c>
      <c r="B20" s="46" t="s">
        <v>150</v>
      </c>
      <c r="C20" s="37">
        <f>C17/C19</f>
        <v>6.6666666666666666E-2</v>
      </c>
      <c r="E20" s="141"/>
    </row>
    <row r="21" spans="1:7" ht="35.25" customHeight="1" thickBot="1" x14ac:dyDescent="0.3">
      <c r="A21" s="18" t="s">
        <v>31</v>
      </c>
      <c r="B21" s="47" t="s">
        <v>151</v>
      </c>
      <c r="C21" s="32">
        <f>ROUND(C17,0)</f>
        <v>1</v>
      </c>
      <c r="E21" s="141"/>
      <c r="G21" s="131"/>
    </row>
    <row r="22" spans="1:7" ht="25.5" customHeight="1" thickBot="1" x14ac:dyDescent="0.3">
      <c r="A22" s="11"/>
    </row>
    <row r="23" spans="1:7" ht="16.5" thickBot="1" x14ac:dyDescent="0.3">
      <c r="A23" s="157" t="s">
        <v>18</v>
      </c>
      <c r="B23" s="12" t="s">
        <v>19</v>
      </c>
    </row>
    <row r="24" spans="1:7" ht="16.5" thickBot="1" x14ac:dyDescent="0.3">
      <c r="A24" s="149"/>
      <c r="B24" s="14" t="s">
        <v>20</v>
      </c>
    </row>
    <row r="27" spans="1:7" ht="15.75" customHeight="1" x14ac:dyDescent="0.25"/>
    <row r="34" ht="16.5" customHeight="1" x14ac:dyDescent="0.25"/>
  </sheetData>
  <mergeCells count="5">
    <mergeCell ref="A2:C2"/>
    <mergeCell ref="B3:C3"/>
    <mergeCell ref="B7:C7"/>
    <mergeCell ref="B1:C1"/>
    <mergeCell ref="A23:A24"/>
  </mergeCells>
  <printOptions horizontalCentered="1" verticalCentered="1"/>
  <pageMargins left="1.25" right="1.25" top="1" bottom="1" header="0.25" footer="0.25"/>
  <pageSetup scale="65" orientation="portrait" horizontalDpi="0" verticalDpi="0" r:id="rId1"/>
  <headerFooter>
    <oddHeader xml:space="preserve">&amp;CTABLE X5
CALCULATION OF EQUIVALENT RECEPTOR VALUE FOR A TRAIL
ACTIVITY CATEGORY C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34"/>
  <sheetViews>
    <sheetView topLeftCell="A4" workbookViewId="0">
      <selection activeCell="C13" sqref="C13"/>
    </sheetView>
  </sheetViews>
  <sheetFormatPr defaultColWidth="8.85546875" defaultRowHeight="15" x14ac:dyDescent="0.25"/>
  <cols>
    <col min="2" max="2" width="72.42578125" customWidth="1"/>
    <col min="3" max="3" width="31.28515625" customWidth="1"/>
  </cols>
  <sheetData>
    <row r="1" spans="1:4" ht="112.5" customHeight="1" thickBot="1" x14ac:dyDescent="0.3">
      <c r="A1" s="48" t="s">
        <v>40</v>
      </c>
      <c r="B1" s="163" t="s">
        <v>132</v>
      </c>
      <c r="C1" s="164"/>
      <c r="D1" s="121"/>
    </row>
    <row r="2" spans="1:4" ht="20.25" customHeight="1" thickBot="1" x14ac:dyDescent="0.3">
      <c r="A2" s="150" t="s">
        <v>26</v>
      </c>
      <c r="B2" s="151"/>
      <c r="C2" s="147"/>
      <c r="D2" s="121"/>
    </row>
    <row r="3" spans="1:4" ht="39" customHeight="1" thickBot="1" x14ac:dyDescent="0.3">
      <c r="A3" s="19" t="s">
        <v>17</v>
      </c>
      <c r="B3" s="155" t="s">
        <v>0</v>
      </c>
      <c r="C3" s="152"/>
    </row>
    <row r="4" spans="1:4" ht="39" customHeight="1" x14ac:dyDescent="0.25">
      <c r="A4" s="20" t="s">
        <v>2</v>
      </c>
      <c r="B4" s="5" t="s">
        <v>21</v>
      </c>
      <c r="C4" s="127">
        <v>3</v>
      </c>
    </row>
    <row r="5" spans="1:4" ht="39" customHeight="1" x14ac:dyDescent="0.25">
      <c r="A5" s="15" t="s">
        <v>3</v>
      </c>
      <c r="B5" s="2" t="s">
        <v>22</v>
      </c>
      <c r="C5" s="126">
        <f>365*24</f>
        <v>8760</v>
      </c>
    </row>
    <row r="6" spans="1:4" ht="39" customHeight="1" thickBot="1" x14ac:dyDescent="0.3">
      <c r="A6" s="21" t="s">
        <v>4</v>
      </c>
      <c r="B6" s="6" t="s">
        <v>23</v>
      </c>
      <c r="C6" s="9">
        <f>C4*C5</f>
        <v>26280</v>
      </c>
    </row>
    <row r="7" spans="1:4" ht="39" customHeight="1" thickBot="1" x14ac:dyDescent="0.3">
      <c r="A7" s="66"/>
      <c r="B7" s="166" t="s">
        <v>138</v>
      </c>
      <c r="C7" s="167"/>
    </row>
    <row r="8" spans="1:4" ht="39" customHeight="1" x14ac:dyDescent="0.25">
      <c r="A8" s="20" t="s">
        <v>5</v>
      </c>
      <c r="B8" s="23" t="s">
        <v>113</v>
      </c>
      <c r="C8" s="70">
        <v>210</v>
      </c>
    </row>
    <row r="9" spans="1:4" ht="39" customHeight="1" x14ac:dyDescent="0.25">
      <c r="A9" s="66" t="s">
        <v>6</v>
      </c>
      <c r="B9" s="24" t="s">
        <v>51</v>
      </c>
      <c r="C9" s="71">
        <v>1.5</v>
      </c>
    </row>
    <row r="10" spans="1:4" ht="39" customHeight="1" x14ac:dyDescent="0.25">
      <c r="A10" s="15" t="s">
        <v>7</v>
      </c>
      <c r="B10" s="68" t="s">
        <v>49</v>
      </c>
      <c r="C10" s="126">
        <v>5</v>
      </c>
    </row>
    <row r="11" spans="1:4" ht="39" customHeight="1" x14ac:dyDescent="0.25">
      <c r="A11" s="15" t="s">
        <v>8</v>
      </c>
      <c r="B11" s="68" t="s">
        <v>50</v>
      </c>
      <c r="C11" s="126">
        <v>52</v>
      </c>
    </row>
    <row r="12" spans="1:4" ht="39" customHeight="1" thickBot="1" x14ac:dyDescent="0.3">
      <c r="A12" s="18" t="s">
        <v>9</v>
      </c>
      <c r="B12" s="67" t="s">
        <v>114</v>
      </c>
      <c r="C12" s="60">
        <f>C8*C9*C10*C11</f>
        <v>81900</v>
      </c>
    </row>
    <row r="13" spans="1:4" ht="39" customHeight="1" thickBot="1" x14ac:dyDescent="0.3">
      <c r="A13" s="66" t="s">
        <v>10</v>
      </c>
      <c r="B13" s="69" t="s">
        <v>115</v>
      </c>
      <c r="C13" s="39">
        <f>IF((C12/C6)&lt;0.5,1, ROUND((C12/C6),0.5))</f>
        <v>3</v>
      </c>
      <c r="D13" s="121"/>
    </row>
    <row r="14" spans="1:4" ht="75" customHeight="1" thickBot="1" x14ac:dyDescent="0.3">
      <c r="A14" s="168" t="s">
        <v>116</v>
      </c>
      <c r="B14" s="169"/>
      <c r="C14" s="170"/>
    </row>
    <row r="15" spans="1:4" ht="39" customHeight="1" thickBot="1" x14ac:dyDescent="0.3">
      <c r="A15" s="16"/>
      <c r="B15" s="166" t="s">
        <v>139</v>
      </c>
      <c r="C15" s="167"/>
    </row>
    <row r="16" spans="1:4" ht="39" customHeight="1" x14ac:dyDescent="0.25">
      <c r="A16" s="20" t="s">
        <v>11</v>
      </c>
      <c r="B16" s="23" t="s">
        <v>117</v>
      </c>
      <c r="C16" s="7">
        <v>210</v>
      </c>
    </row>
    <row r="17" spans="1:11" ht="39" customHeight="1" x14ac:dyDescent="0.25">
      <c r="A17" s="15" t="s">
        <v>12</v>
      </c>
      <c r="B17" s="24" t="s">
        <v>107</v>
      </c>
      <c r="C17" s="134">
        <v>12</v>
      </c>
    </row>
    <row r="18" spans="1:11" ht="39" customHeight="1" x14ac:dyDescent="0.25">
      <c r="A18" s="15" t="s">
        <v>13</v>
      </c>
      <c r="B18" s="68" t="s">
        <v>49</v>
      </c>
      <c r="C18" s="128">
        <v>5</v>
      </c>
    </row>
    <row r="19" spans="1:11" ht="39" customHeight="1" x14ac:dyDescent="0.25">
      <c r="A19" s="15" t="s">
        <v>14</v>
      </c>
      <c r="B19" s="68" t="s">
        <v>50</v>
      </c>
      <c r="C19" s="128">
        <v>52</v>
      </c>
    </row>
    <row r="20" spans="1:11" ht="39" customHeight="1" x14ac:dyDescent="0.25">
      <c r="A20" s="17" t="s">
        <v>15</v>
      </c>
      <c r="B20" s="67" t="s">
        <v>133</v>
      </c>
      <c r="C20" s="8">
        <f>C18*C19</f>
        <v>260</v>
      </c>
    </row>
    <row r="21" spans="1:11" ht="39" customHeight="1" x14ac:dyDescent="0.25">
      <c r="A21" s="17" t="s">
        <v>16</v>
      </c>
      <c r="B21" s="67" t="s">
        <v>134</v>
      </c>
      <c r="C21" s="60">
        <f>C16*C17*C20</f>
        <v>655200</v>
      </c>
    </row>
    <row r="22" spans="1:11" ht="39" customHeight="1" x14ac:dyDescent="0.25">
      <c r="A22" s="17" t="s">
        <v>30</v>
      </c>
      <c r="B22" s="68" t="s">
        <v>41</v>
      </c>
      <c r="C22" s="61">
        <v>0.5</v>
      </c>
      <c r="D22" s="121"/>
    </row>
    <row r="23" spans="1:11" ht="39" customHeight="1" x14ac:dyDescent="0.25">
      <c r="A23" s="17" t="s">
        <v>31</v>
      </c>
      <c r="B23" s="68" t="s">
        <v>42</v>
      </c>
      <c r="C23" s="61">
        <v>0.5</v>
      </c>
      <c r="D23" s="121"/>
    </row>
    <row r="24" spans="1:11" ht="39" customHeight="1" thickBot="1" x14ac:dyDescent="0.3">
      <c r="A24" s="22" t="s">
        <v>32</v>
      </c>
      <c r="B24" s="85" t="s">
        <v>118</v>
      </c>
      <c r="C24" s="86">
        <f>MAX(C22,C23)</f>
        <v>0.5</v>
      </c>
    </row>
    <row r="25" spans="1:11" ht="39" customHeight="1" thickBot="1" x14ac:dyDescent="0.3">
      <c r="A25" s="38" t="s">
        <v>33</v>
      </c>
      <c r="B25" s="73" t="s">
        <v>119</v>
      </c>
      <c r="C25" s="40">
        <f>(C21/C6)*C24</f>
        <v>12.465753424657533</v>
      </c>
      <c r="D25" s="145"/>
      <c r="E25" s="144"/>
      <c r="F25" s="144"/>
      <c r="G25" s="144"/>
      <c r="H25" s="144"/>
      <c r="I25" s="144"/>
      <c r="J25" s="144"/>
      <c r="K25" s="144"/>
    </row>
    <row r="26" spans="1:11" ht="39" customHeight="1" thickBot="1" x14ac:dyDescent="0.3">
      <c r="A26" s="38" t="s">
        <v>43</v>
      </c>
      <c r="B26" s="87" t="s">
        <v>120</v>
      </c>
      <c r="C26" s="64">
        <f>ROUND(MAX(C13,C25),0)+1</f>
        <v>13</v>
      </c>
    </row>
    <row r="27" spans="1:11" ht="16.5" thickBot="1" x14ac:dyDescent="0.3">
      <c r="A27" s="74" t="s">
        <v>18</v>
      </c>
      <c r="B27" s="72" t="s">
        <v>19</v>
      </c>
      <c r="C27" s="34"/>
    </row>
    <row r="28" spans="1:11" ht="16.5" thickBot="1" x14ac:dyDescent="0.3">
      <c r="A28" s="75"/>
      <c r="B28" s="14" t="s">
        <v>20</v>
      </c>
    </row>
    <row r="29" spans="1:11" ht="15" customHeight="1" x14ac:dyDescent="0.25">
      <c r="A29" s="138"/>
      <c r="B29" s="171" t="s">
        <v>137</v>
      </c>
    </row>
    <row r="30" spans="1:11" x14ac:dyDescent="0.25">
      <c r="A30" s="139"/>
      <c r="B30" s="172"/>
    </row>
    <row r="31" spans="1:11" ht="75.75" thickBot="1" x14ac:dyDescent="0.3">
      <c r="A31" s="139"/>
      <c r="B31" s="140" t="s">
        <v>143</v>
      </c>
    </row>
    <row r="32" spans="1:11" x14ac:dyDescent="0.25">
      <c r="B32" s="137"/>
    </row>
    <row r="33" spans="2:2" x14ac:dyDescent="0.25">
      <c r="B33" s="137"/>
    </row>
    <row r="34" spans="2:2" x14ac:dyDescent="0.25">
      <c r="B34" s="137"/>
    </row>
  </sheetData>
  <mergeCells count="8">
    <mergeCell ref="B1:C1"/>
    <mergeCell ref="B7:C7"/>
    <mergeCell ref="A14:C14"/>
    <mergeCell ref="B29:B30"/>
    <mergeCell ref="D25:K25"/>
    <mergeCell ref="A2:C2"/>
    <mergeCell ref="B3:C3"/>
    <mergeCell ref="B15:C15"/>
  </mergeCells>
  <printOptions horizontalCentered="1" verticalCentered="1"/>
  <pageMargins left="1.25" right="1.25" top="1" bottom="1" header="0.25" footer="0.25"/>
  <pageSetup scale="48" orientation="portrait" horizontalDpi="0" verticalDpi="0" r:id="rId1"/>
  <headerFooter>
    <oddHeader>&amp;C&amp;"Times New Roman,Bold"&amp;14
TABLE X6
CALCULATION OF EQUIVALENT RECEPTOR VALUE FOR EXTERIOR AND INTERIOR ACTIVITIES AT A DAYCARE FACILITY
ACTIVITY CATEGORiES C AND  D</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27"/>
  <sheetViews>
    <sheetView topLeftCell="A10" workbookViewId="0">
      <selection activeCell="C19" sqref="C19"/>
    </sheetView>
  </sheetViews>
  <sheetFormatPr defaultColWidth="8.85546875" defaultRowHeight="15" x14ac:dyDescent="0.25"/>
  <cols>
    <col min="2" max="2" width="69.7109375" customWidth="1"/>
    <col min="3" max="3" width="31.28515625" customWidth="1"/>
  </cols>
  <sheetData>
    <row r="1" spans="1:4" ht="117" customHeight="1" x14ac:dyDescent="0.25">
      <c r="A1" s="48" t="s">
        <v>40</v>
      </c>
      <c r="B1" s="163" t="s">
        <v>112</v>
      </c>
      <c r="C1" s="164"/>
    </row>
    <row r="2" spans="1:4" ht="20.25" customHeight="1" thickBot="1" x14ac:dyDescent="0.3">
      <c r="A2" s="175" t="s">
        <v>47</v>
      </c>
      <c r="B2" s="176"/>
      <c r="C2" s="177"/>
    </row>
    <row r="3" spans="1:4" ht="39" customHeight="1" thickBot="1" x14ac:dyDescent="0.3">
      <c r="A3" s="19" t="s">
        <v>17</v>
      </c>
      <c r="B3" s="146" t="s">
        <v>0</v>
      </c>
      <c r="C3" s="152"/>
    </row>
    <row r="4" spans="1:4" ht="39" customHeight="1" x14ac:dyDescent="0.25">
      <c r="A4" s="20" t="s">
        <v>2</v>
      </c>
      <c r="B4" s="23" t="s">
        <v>21</v>
      </c>
      <c r="C4" s="125">
        <v>3</v>
      </c>
    </row>
    <row r="5" spans="1:4" ht="39" customHeight="1" x14ac:dyDescent="0.25">
      <c r="A5" s="15" t="s">
        <v>3</v>
      </c>
      <c r="B5" s="24" t="s">
        <v>22</v>
      </c>
      <c r="C5" s="128">
        <f>365*24</f>
        <v>8760</v>
      </c>
    </row>
    <row r="6" spans="1:4" ht="39" customHeight="1" thickBot="1" x14ac:dyDescent="0.3">
      <c r="A6" s="49" t="s">
        <v>4</v>
      </c>
      <c r="B6" s="27" t="s">
        <v>23</v>
      </c>
      <c r="C6" s="35">
        <f>C4*C5</f>
        <v>26280</v>
      </c>
    </row>
    <row r="7" spans="1:4" ht="39" customHeight="1" thickBot="1" x14ac:dyDescent="0.3">
      <c r="A7" s="52"/>
      <c r="B7" s="178" t="s">
        <v>1</v>
      </c>
      <c r="C7" s="179"/>
    </row>
    <row r="8" spans="1:4" ht="39" customHeight="1" x14ac:dyDescent="0.25">
      <c r="A8" s="53" t="s">
        <v>5</v>
      </c>
      <c r="B8" s="29" t="s">
        <v>106</v>
      </c>
      <c r="C8" s="50">
        <v>500</v>
      </c>
    </row>
    <row r="9" spans="1:4" ht="39" customHeight="1" x14ac:dyDescent="0.25">
      <c r="A9" s="54" t="s">
        <v>6</v>
      </c>
      <c r="B9" s="57" t="s">
        <v>104</v>
      </c>
      <c r="C9" s="51">
        <v>450</v>
      </c>
    </row>
    <row r="10" spans="1:4" ht="39" customHeight="1" x14ac:dyDescent="0.25">
      <c r="A10" s="54" t="s">
        <v>7</v>
      </c>
      <c r="B10" s="59" t="s">
        <v>105</v>
      </c>
      <c r="C10" s="8">
        <f>MAX(C8,C9)</f>
        <v>500</v>
      </c>
    </row>
    <row r="11" spans="1:4" ht="39" customHeight="1" x14ac:dyDescent="0.25">
      <c r="A11" s="55" t="s">
        <v>8</v>
      </c>
      <c r="B11" s="58" t="s">
        <v>107</v>
      </c>
      <c r="C11" s="133">
        <v>12</v>
      </c>
    </row>
    <row r="12" spans="1:4" ht="39" customHeight="1" x14ac:dyDescent="0.25">
      <c r="A12" s="55" t="s">
        <v>9</v>
      </c>
      <c r="B12" s="58" t="s">
        <v>28</v>
      </c>
      <c r="C12" s="128">
        <v>5</v>
      </c>
    </row>
    <row r="13" spans="1:4" ht="39" customHeight="1" x14ac:dyDescent="0.25">
      <c r="A13" s="55" t="s">
        <v>10</v>
      </c>
      <c r="B13" s="58" t="s">
        <v>29</v>
      </c>
      <c r="C13" s="3">
        <v>36</v>
      </c>
    </row>
    <row r="14" spans="1:4" ht="39" customHeight="1" x14ac:dyDescent="0.25">
      <c r="A14" s="55" t="s">
        <v>11</v>
      </c>
      <c r="B14" s="59" t="s">
        <v>108</v>
      </c>
      <c r="C14" s="8">
        <f>C12*C13</f>
        <v>180</v>
      </c>
    </row>
    <row r="15" spans="1:4" ht="39" customHeight="1" x14ac:dyDescent="0.25">
      <c r="A15" s="55" t="s">
        <v>12</v>
      </c>
      <c r="B15" s="59" t="s">
        <v>109</v>
      </c>
      <c r="C15" s="60">
        <f>C10*C11*C14</f>
        <v>1080000</v>
      </c>
    </row>
    <row r="16" spans="1:4" ht="39" customHeight="1" x14ac:dyDescent="0.25">
      <c r="A16" s="55" t="s">
        <v>13</v>
      </c>
      <c r="B16" s="58" t="s">
        <v>41</v>
      </c>
      <c r="C16" s="61">
        <v>0.5</v>
      </c>
      <c r="D16" s="121"/>
    </row>
    <row r="17" spans="1:15" ht="39" customHeight="1" x14ac:dyDescent="0.25">
      <c r="A17" s="55" t="s">
        <v>14</v>
      </c>
      <c r="B17" s="58" t="s">
        <v>42</v>
      </c>
      <c r="C17" s="61">
        <v>0.3</v>
      </c>
      <c r="D17" s="121"/>
    </row>
    <row r="18" spans="1:15" ht="39" customHeight="1" thickBot="1" x14ac:dyDescent="0.3">
      <c r="A18" s="55" t="s">
        <v>15</v>
      </c>
      <c r="B18" s="59" t="s">
        <v>70</v>
      </c>
      <c r="C18" s="62">
        <f>MAX(C16,C17)</f>
        <v>0.5</v>
      </c>
    </row>
    <row r="19" spans="1:15" ht="39" customHeight="1" thickBot="1" x14ac:dyDescent="0.3">
      <c r="A19" s="55" t="s">
        <v>16</v>
      </c>
      <c r="B19" s="1" t="s">
        <v>69</v>
      </c>
      <c r="C19" s="40">
        <f>IF((C15/C6)*C18&lt;0.5,1, ROUND((C15/C6)*C18,0.5))</f>
        <v>21</v>
      </c>
    </row>
    <row r="20" spans="1:15" ht="39" customHeight="1" x14ac:dyDescent="0.25">
      <c r="A20" s="55" t="s">
        <v>30</v>
      </c>
      <c r="B20" s="29" t="s">
        <v>136</v>
      </c>
      <c r="C20" s="28">
        <v>3</v>
      </c>
    </row>
    <row r="21" spans="1:15" ht="39" customHeight="1" thickBot="1" x14ac:dyDescent="0.3">
      <c r="A21" s="56" t="s">
        <v>31</v>
      </c>
      <c r="B21" s="33" t="s">
        <v>110</v>
      </c>
      <c r="C21" s="37">
        <f>C19/C20</f>
        <v>7</v>
      </c>
      <c r="D21" s="121"/>
    </row>
    <row r="22" spans="1:15" ht="39" customHeight="1" thickBot="1" x14ac:dyDescent="0.3">
      <c r="A22" s="56" t="s">
        <v>32</v>
      </c>
      <c r="B22" s="31" t="s">
        <v>111</v>
      </c>
      <c r="C22" s="32">
        <f>ROUND(C19,0)</f>
        <v>21</v>
      </c>
      <c r="D22" s="121"/>
      <c r="I22" s="161"/>
      <c r="J22" s="162"/>
      <c r="K22" s="162"/>
      <c r="L22" s="162"/>
      <c r="M22" s="162"/>
      <c r="N22" s="162"/>
      <c r="O22" s="162"/>
    </row>
    <row r="23" spans="1:15" ht="15.75" thickBot="1" x14ac:dyDescent="0.3"/>
    <row r="24" spans="1:15" ht="16.5" thickBot="1" x14ac:dyDescent="0.3">
      <c r="A24" s="13" t="s">
        <v>18</v>
      </c>
      <c r="B24" s="12" t="s">
        <v>19</v>
      </c>
      <c r="C24" s="11"/>
    </row>
    <row r="25" spans="1:15" ht="16.5" thickBot="1" x14ac:dyDescent="0.3">
      <c r="A25" s="11"/>
      <c r="B25" s="14" t="s">
        <v>20</v>
      </c>
      <c r="C25" s="11"/>
    </row>
    <row r="26" spans="1:15" ht="90.75" thickBot="1" x14ac:dyDescent="0.3">
      <c r="A26" s="11"/>
      <c r="B26" s="140" t="s">
        <v>144</v>
      </c>
      <c r="C26" s="11"/>
    </row>
    <row r="27" spans="1:15" ht="96.75" customHeight="1" thickBot="1" x14ac:dyDescent="0.3">
      <c r="A27" s="76" t="s">
        <v>53</v>
      </c>
      <c r="B27" s="173" t="s">
        <v>135</v>
      </c>
      <c r="C27" s="174"/>
    </row>
  </sheetData>
  <mergeCells count="6">
    <mergeCell ref="B27:C27"/>
    <mergeCell ref="I22:O22"/>
    <mergeCell ref="B1:C1"/>
    <mergeCell ref="A2:C2"/>
    <mergeCell ref="B3:C3"/>
    <mergeCell ref="B7:C7"/>
  </mergeCells>
  <printOptions horizontalCentered="1" verticalCentered="1"/>
  <pageMargins left="1.25" right="1.25" top="1" bottom="1" header="0.25" footer="0.25"/>
  <pageSetup scale="52" orientation="portrait" horizontalDpi="0" verticalDpi="0" r:id="rId1"/>
  <headerFooter>
    <oddHeader>&amp;C&amp;"Times New Roman,Bold"&amp;14TABLE X7
CALCULATION OF EQUIVALENT RECEPTOR VALUE FOR THE INTERIOR OF A SCHOOL BUILDING
ACTIVITY CATEGORY D</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35"/>
  <sheetViews>
    <sheetView topLeftCell="A10" workbookViewId="0">
      <selection activeCell="F19" sqref="F19"/>
    </sheetView>
  </sheetViews>
  <sheetFormatPr defaultColWidth="8.85546875" defaultRowHeight="15" x14ac:dyDescent="0.25"/>
  <cols>
    <col min="2" max="2" width="78.140625" customWidth="1"/>
    <col min="3" max="3" width="31.28515625" customWidth="1"/>
  </cols>
  <sheetData>
    <row r="1" spans="1:4" ht="117" customHeight="1" x14ac:dyDescent="0.25">
      <c r="A1" s="48" t="s">
        <v>40</v>
      </c>
      <c r="B1" s="163" t="s">
        <v>102</v>
      </c>
      <c r="C1" s="164"/>
    </row>
    <row r="2" spans="1:4" ht="20.25" customHeight="1" thickBot="1" x14ac:dyDescent="0.3">
      <c r="A2" s="175" t="s">
        <v>72</v>
      </c>
      <c r="B2" s="176"/>
      <c r="C2" s="177"/>
    </row>
    <row r="3" spans="1:4" ht="39" customHeight="1" thickBot="1" x14ac:dyDescent="0.3">
      <c r="A3" s="19" t="s">
        <v>17</v>
      </c>
      <c r="B3" s="146" t="s">
        <v>0</v>
      </c>
      <c r="C3" s="152"/>
    </row>
    <row r="4" spans="1:4" ht="39" customHeight="1" x14ac:dyDescent="0.25">
      <c r="A4" s="20" t="s">
        <v>2</v>
      </c>
      <c r="B4" s="23" t="s">
        <v>21</v>
      </c>
      <c r="C4" s="125">
        <v>3</v>
      </c>
    </row>
    <row r="5" spans="1:4" ht="39" customHeight="1" x14ac:dyDescent="0.25">
      <c r="A5" s="15" t="s">
        <v>3</v>
      </c>
      <c r="B5" s="24" t="s">
        <v>22</v>
      </c>
      <c r="C5" s="126">
        <f>365*24</f>
        <v>8760</v>
      </c>
    </row>
    <row r="6" spans="1:4" ht="39" customHeight="1" thickBot="1" x14ac:dyDescent="0.3">
      <c r="A6" s="15" t="s">
        <v>4</v>
      </c>
      <c r="B6" s="27" t="s">
        <v>23</v>
      </c>
      <c r="C6" s="79">
        <f>C4*C5</f>
        <v>26280</v>
      </c>
    </row>
    <row r="7" spans="1:4" ht="39" customHeight="1" thickBot="1" x14ac:dyDescent="0.3">
      <c r="A7" s="109"/>
      <c r="B7" s="178" t="s">
        <v>65</v>
      </c>
      <c r="C7" s="179"/>
    </row>
    <row r="8" spans="1:4" ht="39" customHeight="1" x14ac:dyDescent="0.25">
      <c r="A8" s="15" t="s">
        <v>5</v>
      </c>
      <c r="B8" s="106" t="s">
        <v>61</v>
      </c>
      <c r="C8" s="50">
        <v>400</v>
      </c>
    </row>
    <row r="9" spans="1:4" ht="39" customHeight="1" x14ac:dyDescent="0.25">
      <c r="A9" s="15" t="s">
        <v>6</v>
      </c>
      <c r="B9" s="107" t="s">
        <v>62</v>
      </c>
      <c r="C9" s="51">
        <v>1.5</v>
      </c>
    </row>
    <row r="10" spans="1:4" ht="39" customHeight="1" x14ac:dyDescent="0.25">
      <c r="A10" s="15" t="s">
        <v>7</v>
      </c>
      <c r="B10" s="68" t="s">
        <v>63</v>
      </c>
      <c r="C10" s="61">
        <v>0.65</v>
      </c>
    </row>
    <row r="11" spans="1:4" ht="39" customHeight="1" x14ac:dyDescent="0.25">
      <c r="A11" s="15" t="s">
        <v>8</v>
      </c>
      <c r="B11" s="68" t="s">
        <v>64</v>
      </c>
      <c r="C11" s="61">
        <v>0.5</v>
      </c>
    </row>
    <row r="12" spans="1:4" ht="39" customHeight="1" x14ac:dyDescent="0.25">
      <c r="A12" s="15" t="s">
        <v>9</v>
      </c>
      <c r="B12" s="67" t="s">
        <v>77</v>
      </c>
      <c r="C12" s="8">
        <f>C8*C9*C10*C11</f>
        <v>195</v>
      </c>
    </row>
    <row r="13" spans="1:4" ht="39" customHeight="1" x14ac:dyDescent="0.25">
      <c r="A13" s="15" t="s">
        <v>10</v>
      </c>
      <c r="B13" s="68" t="s">
        <v>55</v>
      </c>
      <c r="C13" s="42">
        <v>30</v>
      </c>
    </row>
    <row r="14" spans="1:4" ht="39" customHeight="1" x14ac:dyDescent="0.25">
      <c r="A14" s="15" t="s">
        <v>11</v>
      </c>
      <c r="B14" s="68" t="s">
        <v>56</v>
      </c>
      <c r="C14" s="42">
        <v>10</v>
      </c>
    </row>
    <row r="15" spans="1:4" ht="39" customHeight="1" x14ac:dyDescent="0.25">
      <c r="A15" s="15" t="s">
        <v>12</v>
      </c>
      <c r="B15" s="67" t="s">
        <v>71</v>
      </c>
      <c r="C15" s="92">
        <f>C12*C13*C14</f>
        <v>58500</v>
      </c>
    </row>
    <row r="16" spans="1:4" ht="39" customHeight="1" x14ac:dyDescent="0.25">
      <c r="A16" s="17" t="s">
        <v>13</v>
      </c>
      <c r="B16" s="68" t="s">
        <v>66</v>
      </c>
      <c r="C16" s="61">
        <v>0.75</v>
      </c>
      <c r="D16" s="121"/>
    </row>
    <row r="17" spans="1:6" ht="39" customHeight="1" x14ac:dyDescent="0.25">
      <c r="A17" s="17" t="s">
        <v>14</v>
      </c>
      <c r="B17" s="68" t="s">
        <v>67</v>
      </c>
      <c r="C17" s="61">
        <v>0.85</v>
      </c>
      <c r="D17" s="121"/>
    </row>
    <row r="18" spans="1:6" ht="39" customHeight="1" thickBot="1" x14ac:dyDescent="0.3">
      <c r="A18" s="17" t="s">
        <v>15</v>
      </c>
      <c r="B18" s="67" t="s">
        <v>70</v>
      </c>
      <c r="C18" s="62">
        <f>MAX(C16,C17)</f>
        <v>0.85</v>
      </c>
    </row>
    <row r="19" spans="1:6" ht="39" customHeight="1" thickBot="1" x14ac:dyDescent="0.3">
      <c r="A19" s="17" t="s">
        <v>16</v>
      </c>
      <c r="B19" s="73" t="s">
        <v>69</v>
      </c>
      <c r="C19" s="40">
        <f>IF((C15/C6)*C18&lt;0.5,1, ROUND((C15/C6)*C18,0.5))</f>
        <v>2</v>
      </c>
    </row>
    <row r="20" spans="1:6" ht="39" customHeight="1" x14ac:dyDescent="0.25">
      <c r="A20" s="17" t="s">
        <v>30</v>
      </c>
      <c r="B20" s="106" t="s">
        <v>103</v>
      </c>
      <c r="C20" s="28">
        <v>3</v>
      </c>
    </row>
    <row r="21" spans="1:6" ht="39" customHeight="1" thickBot="1" x14ac:dyDescent="0.3">
      <c r="A21" s="17" t="s">
        <v>31</v>
      </c>
      <c r="B21" s="82" t="s">
        <v>68</v>
      </c>
      <c r="C21" s="37">
        <f>C19/C20</f>
        <v>0.66666666666666663</v>
      </c>
    </row>
    <row r="22" spans="1:6" ht="39.75" customHeight="1" thickBot="1" x14ac:dyDescent="0.3">
      <c r="A22" s="17" t="s">
        <v>32</v>
      </c>
      <c r="B22" s="108" t="s">
        <v>75</v>
      </c>
      <c r="C22" s="32">
        <f>ROUND(C19,0)</f>
        <v>2</v>
      </c>
    </row>
    <row r="23" spans="1:6" ht="39.75" customHeight="1" thickBot="1" x14ac:dyDescent="0.3">
      <c r="A23" s="109"/>
      <c r="B23" s="178" t="s">
        <v>76</v>
      </c>
      <c r="C23" s="180"/>
    </row>
    <row r="24" spans="1:6" ht="39" customHeight="1" x14ac:dyDescent="0.25">
      <c r="A24" s="17" t="s">
        <v>33</v>
      </c>
      <c r="B24" s="93" t="s">
        <v>73</v>
      </c>
      <c r="C24" s="94">
        <v>15</v>
      </c>
    </row>
    <row r="25" spans="1:6" ht="39" customHeight="1" x14ac:dyDescent="0.25">
      <c r="A25" s="17" t="s">
        <v>43</v>
      </c>
      <c r="B25" s="95" t="s">
        <v>74</v>
      </c>
      <c r="C25" s="96">
        <v>20</v>
      </c>
    </row>
    <row r="26" spans="1:6" ht="39" customHeight="1" x14ac:dyDescent="0.25">
      <c r="A26" s="17" t="s">
        <v>44</v>
      </c>
      <c r="B26" s="95" t="s">
        <v>145</v>
      </c>
      <c r="C26" s="96">
        <v>24</v>
      </c>
      <c r="D26" s="121"/>
    </row>
    <row r="27" spans="1:6" ht="39" customHeight="1" x14ac:dyDescent="0.25">
      <c r="A27" s="17" t="s">
        <v>45</v>
      </c>
      <c r="B27" s="95" t="s">
        <v>78</v>
      </c>
      <c r="C27" s="96">
        <v>365</v>
      </c>
    </row>
    <row r="28" spans="1:6" ht="39" customHeight="1" x14ac:dyDescent="0.25">
      <c r="A28" s="17" t="s">
        <v>46</v>
      </c>
      <c r="B28" s="97" t="s">
        <v>140</v>
      </c>
      <c r="C28" s="98">
        <f>(MAX(C24,C25))*C9*C10*C26*C27</f>
        <v>170820</v>
      </c>
    </row>
    <row r="29" spans="1:6" ht="60.75" customHeight="1" x14ac:dyDescent="0.25">
      <c r="A29" s="17" t="s">
        <v>48</v>
      </c>
      <c r="B29" s="99" t="s">
        <v>141</v>
      </c>
      <c r="C29" s="100">
        <f>C28/C6</f>
        <v>6.5</v>
      </c>
      <c r="D29" s="121"/>
    </row>
    <row r="30" spans="1:6" ht="55.5" customHeight="1" x14ac:dyDescent="0.25">
      <c r="A30" s="17" t="s">
        <v>52</v>
      </c>
      <c r="B30" s="101" t="s">
        <v>142</v>
      </c>
      <c r="C30" s="102">
        <f>C29/(MAX(C24,C25))</f>
        <v>0.32500000000000001</v>
      </c>
    </row>
    <row r="31" spans="1:6" ht="39" customHeight="1" thickBot="1" x14ac:dyDescent="0.3">
      <c r="A31" s="18" t="s">
        <v>79</v>
      </c>
      <c r="B31" s="103" t="s">
        <v>146</v>
      </c>
      <c r="C31" s="104">
        <f>ROUND(C22+C29,0)</f>
        <v>9</v>
      </c>
      <c r="D31" s="121"/>
      <c r="F31" s="132"/>
    </row>
    <row r="32" spans="1:6" ht="39" customHeight="1" thickBot="1" x14ac:dyDescent="0.3">
      <c r="A32" s="10"/>
      <c r="B32" s="105"/>
      <c r="C32" s="65"/>
    </row>
    <row r="33" spans="1:3" ht="39" customHeight="1" thickBot="1" x14ac:dyDescent="0.3">
      <c r="A33" s="157" t="s">
        <v>18</v>
      </c>
      <c r="B33" s="12" t="s">
        <v>19</v>
      </c>
      <c r="C33" s="34"/>
    </row>
    <row r="34" spans="1:3" ht="39" customHeight="1" thickBot="1" x14ac:dyDescent="0.3">
      <c r="A34" s="149"/>
      <c r="B34" s="14" t="s">
        <v>20</v>
      </c>
      <c r="C34" s="11"/>
    </row>
    <row r="35" spans="1:3" ht="39" customHeight="1" thickBot="1" x14ac:dyDescent="0.3">
      <c r="A35" s="76" t="s">
        <v>53</v>
      </c>
      <c r="B35" s="110" t="s">
        <v>80</v>
      </c>
      <c r="C35" s="11"/>
    </row>
  </sheetData>
  <mergeCells count="6">
    <mergeCell ref="A33:A34"/>
    <mergeCell ref="B1:C1"/>
    <mergeCell ref="A2:C2"/>
    <mergeCell ref="B3:C3"/>
    <mergeCell ref="B7:C7"/>
    <mergeCell ref="B23:C23"/>
  </mergeCells>
  <printOptions horizontalCentered="1" verticalCentered="1"/>
  <pageMargins left="1.25" right="1.25" top="1" bottom="1" header="0.25" footer="0.25"/>
  <pageSetup scale="43" orientation="portrait" verticalDpi="0" r:id="rId1"/>
  <headerFooter>
    <oddHeader>&amp;C&amp;"Times New Roman,Bold"&amp;14TABLE X8
CALCULATION OF EQUIVALENT RECEPTOR VALUE FOR EXTERIOR ACTIVITIES AT A MOTEL 
ACTIVITY CATEGORY E</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URL xmlns="http://schemas.microsoft.com/sharepoint/v3">
      <Url xsi:nil="true"/>
      <Description xsi:nil="true"/>
    </URL>
    <PublishingExpirationDate xmlns="http://schemas.microsoft.com/sharepoint/v3" xsi:nil="true"/>
    <Catergory xmlns="19a3027d-3817-4d4b-8bc8-52c91a6f1980">2016 Traffic Noise Policy Documents</Catergory>
    <PublishingStartDate xmlns="http://schemas.microsoft.com/sharepoint/v3" xsi:nil="true"/>
    <Sub_x002d_Category xmlns="19a3027d-3817-4d4b-8bc8-52c91a6f1980">2-2016 Traffic Noise Manual</Sub_x002d_Category>
    <Order0 xmlns="19a3027d-3817-4d4b-8bc8-52c91a6f1980" xsi:nil="true"/>
  </documentManagement>
</p:properties>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1C66DC18CD03614093376A76CEED9C3A" ma:contentTypeVersion="40" ma:contentTypeDescription="Create a new document." ma:contentTypeScope="" ma:versionID="f10e7d609c26a950081d9ba9e49828be">
  <xsd:schema xmlns:xsd="http://www.w3.org/2001/XMLSchema" xmlns:xs="http://www.w3.org/2001/XMLSchema" xmlns:p="http://schemas.microsoft.com/office/2006/metadata/properties" xmlns:ns1="http://schemas.microsoft.com/sharepoint/v3" xmlns:ns2="16f00c2e-ac5c-418b-9f13-a0771dbd417d" xmlns:ns3="19a3027d-3817-4d4b-8bc8-52c91a6f1980" targetNamespace="http://schemas.microsoft.com/office/2006/metadata/properties" ma:root="true" ma:fieldsID="6e5af305fcabb39426ca9ef51f0ef369" ns1:_="" ns2:_="" ns3:_="">
    <xsd:import namespace="http://schemas.microsoft.com/sharepoint/v3"/>
    <xsd:import namespace="16f00c2e-ac5c-418b-9f13-a0771dbd417d"/>
    <xsd:import namespace="19a3027d-3817-4d4b-8bc8-52c91a6f1980"/>
    <xsd:element name="properties">
      <xsd:complexType>
        <xsd:sequence>
          <xsd:element name="documentManagement">
            <xsd:complexType>
              <xsd:all>
                <xsd:element ref="ns2:_dlc_DocId" minOccurs="0"/>
                <xsd:element ref="ns2:_dlc_DocIdUrl" minOccurs="0"/>
                <xsd:element ref="ns2:_dlc_DocIdPersistId" minOccurs="0"/>
                <xsd:element ref="ns1:URL" minOccurs="0"/>
                <xsd:element ref="ns1:PublishingStartDate" minOccurs="0"/>
                <xsd:element ref="ns1:PublishingExpirationDate" minOccurs="0"/>
                <xsd:element ref="ns3:Catergory" minOccurs="0"/>
                <xsd:element ref="ns2:SharedWithUsers" minOccurs="0"/>
                <xsd:element ref="ns3:Sub_x002d_Category" minOccurs="0"/>
                <xsd:element ref="ns3:Order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11" nillable="true" ma:displayName="URL" ma:internalName="URL">
      <xsd:complexType>
        <xsd:complexContent>
          <xsd:extension base="dms:URL">
            <xsd:sequence>
              <xsd:element name="Url" type="dms:ValidUrl" minOccurs="0" nillable="true"/>
              <xsd:element name="Description" type="xsd:string" nillable="true"/>
            </xsd:sequence>
          </xsd:extension>
        </xsd:complexContent>
      </xsd:complexType>
    </xsd:element>
    <xsd:element name="PublishingStartDate" ma:index="12"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3"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6f00c2e-ac5c-418b-9f13-a0771dbd417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9a3027d-3817-4d4b-8bc8-52c91a6f1980" elementFormDefault="qualified">
    <xsd:import namespace="http://schemas.microsoft.com/office/2006/documentManagement/types"/>
    <xsd:import namespace="http://schemas.microsoft.com/office/infopath/2007/PartnerControls"/>
    <xsd:element name="Catergory" ma:index="14" nillable="true" ma:displayName="Category" ma:format="Dropdown" ma:internalName="Catergory">
      <xsd:simpleType>
        <xsd:restriction base="dms:Choice">
          <xsd:enumeration value="Air Quality"/>
          <xsd:enumeration value="TN Policy"/>
          <xsd:enumeration value="TN Templates"/>
          <xsd:enumeration value="2011 Traffic Noise Abatement Policy Documents"/>
          <xsd:enumeration value="2016 Traffic Noise Policy Documents"/>
          <xsd:enumeration value="2021 Traffic Noise Policy Documents"/>
          <xsd:enumeration value="2022 Traffic Noise Manual Documents"/>
          <xsd:enumeration value="QC/QA Checklists"/>
          <xsd:enumeration value="Report Templates"/>
          <xsd:enumeration value="Streamlined Text Templates for Environmental Documents"/>
          <xsd:enumeration value="Traffic Noise"/>
          <xsd:enumeration value="Miscellaneous Resources"/>
          <xsd:enumeration value="2025 Traffic Noise Policy Documents"/>
        </xsd:restriction>
      </xsd:simpleType>
    </xsd:element>
    <xsd:element name="Sub_x002d_Category" ma:index="16" nillable="true" ma:displayName="Sub-Category" ma:format="Dropdown" ma:internalName="Sub_x002d_Category">
      <xsd:simpleType>
        <xsd:restriction base="dms:Choice">
          <xsd:enumeration value="Policy"/>
          <xsd:enumeration value="Template"/>
          <xsd:enumeration value="Manual"/>
          <xsd:enumeration value="Streamlined Text Templates for Environmental Documents"/>
          <xsd:enumeration value="1-Policy"/>
          <xsd:enumeration value="2-Manual"/>
          <xsd:enumeration value="3-Template"/>
          <xsd:enumeration value="4-Streamlined Text Templates for Environmental Documents"/>
          <xsd:enumeration value="1-2016 Traffic Noise Policy"/>
          <xsd:enumeration value="2-2016 Traffic Noise Manual"/>
          <xsd:enumeration value="3-Scope Templates"/>
          <xsd:enumeration value="5-Traffic Noise Report (TNR) Template"/>
          <xsd:enumeration value="4-Traffic Noise Report (TNR) Template"/>
          <xsd:enumeration value="QC/QA Checklists"/>
          <xsd:enumeration value="May 2025 TNM Barrier Training"/>
          <xsd:enumeration value="Misc"/>
        </xsd:restriction>
      </xsd:simpleType>
    </xsd:element>
    <xsd:element name="Order0" ma:index="17" nillable="true" ma:displayName="Order" ma:internalName="Order0">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DAC009-D3D1-4C9A-BE88-A1B096F4A35E}"/>
</file>

<file path=customXml/itemProps2.xml><?xml version="1.0" encoding="utf-8"?>
<ds:datastoreItem xmlns:ds="http://schemas.openxmlformats.org/officeDocument/2006/customXml" ds:itemID="{AD11E2C2-9CC0-4CBF-94B6-CF274E90C0D5}"/>
</file>

<file path=customXml/itemProps3.xml><?xml version="1.0" encoding="utf-8"?>
<ds:datastoreItem xmlns:ds="http://schemas.openxmlformats.org/officeDocument/2006/customXml" ds:itemID="{2D87949F-4F82-4A2F-8316-0737612F5435}"/>
</file>

<file path=customXml/itemProps4.xml><?xml version="1.0" encoding="utf-8"?>
<ds:datastoreItem xmlns:ds="http://schemas.openxmlformats.org/officeDocument/2006/customXml" ds:itemID="{63C3DBC7-D22E-4727-BEEA-27E594918EF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M1. APT EXT USE AREAS</vt:lpstr>
      <vt:lpstr>M2. PARK or REC AREA</vt:lpstr>
      <vt:lpstr>M3. TRAIL</vt:lpstr>
      <vt:lpstr>M4. DAY CARE (Ext &amp; Int)</vt:lpstr>
      <vt:lpstr>M5. SCHOOL BLDG (Int)</vt:lpstr>
      <vt:lpstr>M6. MOTEL</vt:lpstr>
      <vt:lpstr>'M1. APT EXT USE AREAS'!Print_Area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Appendix K - Equivalent Receptor Calculation Tables</dc:title>
  <dc:creator>Harvey Knauer</dc:creator>
  <cp:lastModifiedBy>Nidhi D. Sheth</cp:lastModifiedBy>
  <cp:lastPrinted>2015-03-26T18:27:16Z</cp:lastPrinted>
  <dcterms:created xsi:type="dcterms:W3CDTF">2015-02-22T15:05:53Z</dcterms:created>
  <dcterms:modified xsi:type="dcterms:W3CDTF">2020-05-21T14:15:24Z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dd3cf53b-eaab-4145-a7d4-4b5e7b139855</vt:lpwstr>
  </property>
  <property fmtid="{D5CDD505-2E9C-101B-9397-08002B2CF9AE}" pid="3" name="ContentTypeId">
    <vt:lpwstr>0x0101001C66DC18CD03614093376A76CEED9C3A</vt:lpwstr>
  </property>
  <property fmtid="{D5CDD505-2E9C-101B-9397-08002B2CF9AE}" pid="4" name="Order">
    <vt:r8>4000</vt:r8>
  </property>
</Properties>
</file>